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465" windowWidth="24000" windowHeight="9135" tabRatio="693" activeTab="3"/>
  </bookViews>
  <sheets>
    <sheet name="Customer Details" sheetId="1" r:id="rId1"/>
    <sheet name="Test &amp; Sample Information" sheetId="2" r:id="rId2"/>
    <sheet name="Parentage-Sire Verification" sheetId="3" r:id="rId3"/>
    <sheet name="Order Summary" sheetId="4" r:id="rId4"/>
    <sheet name="Extra Animal Sample Sheet" sheetId="5" state="hidden" r:id="rId5"/>
  </sheets>
  <definedNames>
    <definedName name="_xlfn.COUNTIFS" hidden="1">#NAME?</definedName>
    <definedName name="Genetic_Conditions">'Test &amp; Sample Information'!$AL$22:$AS$246</definedName>
    <definedName name="NonGC">'Test &amp; Sample Information'!$AC$22:$AK$246</definedName>
    <definedName name="_xlnm.Print_Area" localSheetId="0">'Customer Details'!$A$1:$L$69</definedName>
    <definedName name="_xlnm.Print_Area" localSheetId="2">'Parentage-Sire Verification'!$A$1:$V$58</definedName>
    <definedName name="_xlnm.Print_Area" localSheetId="1">'Test &amp; Sample Information'!$A$1:$AB$40</definedName>
  </definedNames>
  <calcPr fullCalcOnLoad="1"/>
</workbook>
</file>

<file path=xl/comments2.xml><?xml version="1.0" encoding="utf-8"?>
<comments xmlns="http://schemas.openxmlformats.org/spreadsheetml/2006/main">
  <authors>
    <author>LEEJ115</author>
    <author>kgrasser</author>
    <author>swartchow</author>
  </authors>
  <commentList>
    <comment ref="M19" authorId="0">
      <text>
        <r>
          <rPr>
            <sz val="8"/>
            <rFont val="Tahoma"/>
            <family val="2"/>
          </rPr>
          <t>An affordable, lower-density test for registered animals for GE-EPDs, parentage, genomic percentile ranks and Sire Match, with effectively the same accuracy as HD 50K.
Add Sire Verification to this product at no additional cost - place a X in the Add Sire Verification Report column to receive.</t>
        </r>
      </text>
    </comment>
    <comment ref="S19" authorId="0">
      <text>
        <r>
          <rPr>
            <sz val="8"/>
            <rFont val="Tahoma"/>
            <family val="2"/>
          </rPr>
          <t xml:space="preserve">Verification of genotypes for black, red and wild-type alleles.
</t>
        </r>
      </text>
    </comment>
    <comment ref="U20" authorId="0">
      <text>
        <r>
          <rPr>
            <sz val="8"/>
            <rFont val="Tahoma"/>
            <family val="2"/>
          </rPr>
          <t>Arthrogryposis Multiplex</t>
        </r>
      </text>
    </comment>
    <comment ref="Y20" authorId="0">
      <text>
        <r>
          <rPr>
            <sz val="8"/>
            <rFont val="Tahoma"/>
            <family val="2"/>
          </rPr>
          <t>Neuropathic Hydrocephalus</t>
        </r>
      </text>
    </comment>
    <comment ref="Z20" authorId="0">
      <text>
        <r>
          <rPr>
            <sz val="8"/>
            <rFont val="Tahoma"/>
            <family val="2"/>
          </rPr>
          <t>Osteopetrosis</t>
        </r>
      </text>
    </comment>
    <comment ref="V20" authorId="0">
      <text>
        <r>
          <rPr>
            <sz val="8"/>
            <rFont val="Tahoma"/>
            <family val="2"/>
          </rPr>
          <t>Contractural Arachnodactyly</t>
        </r>
      </text>
    </comment>
    <comment ref="X20" authorId="0">
      <text>
        <r>
          <rPr>
            <sz val="8"/>
            <rFont val="Tahoma"/>
            <family val="2"/>
          </rPr>
          <t>Idiopathic Epilepsy</t>
        </r>
      </text>
    </comment>
    <comment ref="AA20" authorId="0">
      <text>
        <r>
          <rPr>
            <sz val="8"/>
            <rFont val="Tahoma"/>
            <family val="2"/>
          </rPr>
          <t xml:space="preserve">Pulmonary Hypoplasia with Anasarca
</t>
        </r>
      </text>
    </comment>
    <comment ref="AB20" authorId="0">
      <text>
        <r>
          <rPr>
            <sz val="8"/>
            <rFont val="Tahoma"/>
            <family val="2"/>
          </rPr>
          <t xml:space="preserve">Tibial Hemimelia </t>
        </r>
      </text>
    </comment>
    <comment ref="W20" authorId="1">
      <text>
        <r>
          <rPr>
            <sz val="9"/>
            <rFont val="Tahoma"/>
            <family val="2"/>
          </rPr>
          <t xml:space="preserve">Developmental Duplication
</t>
        </r>
      </text>
    </comment>
    <comment ref="N19" authorId="0">
      <text>
        <r>
          <rPr>
            <sz val="8"/>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Q19" authorId="2">
      <text>
        <r>
          <rPr>
            <sz val="8"/>
            <rFont val="Tahoma"/>
            <family val="2"/>
          </rPr>
          <t>Parentage verification of recorded sire and dam pedigree information.</t>
        </r>
        <r>
          <rPr>
            <sz val="9"/>
            <rFont val="Tahoma"/>
            <family val="2"/>
          </rPr>
          <t xml:space="preserve">
</t>
        </r>
      </text>
    </comment>
    <comment ref="T19" authorId="2">
      <text>
        <r>
          <rPr>
            <sz val="8"/>
            <rFont val="Tahoma"/>
            <family val="2"/>
          </rPr>
          <t xml:space="preserve">Identify horn or polled alleles </t>
        </r>
        <r>
          <rPr>
            <sz val="9"/>
            <rFont val="Tahoma"/>
            <family val="2"/>
          </rPr>
          <t xml:space="preserve">
</t>
        </r>
      </text>
    </comment>
    <comment ref="R19" authorId="2">
      <text>
        <r>
          <rPr>
            <sz val="8"/>
            <rFont val="Tahoma"/>
            <family val="2"/>
          </rPr>
          <t xml:space="preserve">Evaluation for commercial cattle to recognize the highest-quality meat with consistent tenderness levels. 
</t>
        </r>
      </text>
    </comment>
    <comment ref="P19" authorId="2">
      <text>
        <r>
          <rPr>
            <sz val="8"/>
            <rFont val="Tahoma"/>
            <family val="2"/>
          </rPr>
          <t>Parentage verification of recorded sire and dam pedigree information.</t>
        </r>
        <r>
          <rPr>
            <sz val="9"/>
            <rFont val="Tahoma"/>
            <family val="2"/>
          </rPr>
          <t xml:space="preserve">
</t>
        </r>
      </text>
    </comment>
    <comment ref="O19" authorId="2">
      <text>
        <r>
          <rPr>
            <sz val="8"/>
            <rFont val="Tahoma"/>
            <family val="2"/>
          </rPr>
          <t>Parentage verification of recorded sire and dam pedigree information.</t>
        </r>
        <r>
          <rPr>
            <sz val="9"/>
            <rFont val="Tahoma"/>
            <family val="2"/>
          </rPr>
          <t xml:space="preserve">
</t>
        </r>
      </text>
    </comment>
  </commentList>
</comments>
</file>

<file path=xl/comments5.xml><?xml version="1.0" encoding="utf-8"?>
<comments xmlns="http://schemas.openxmlformats.org/spreadsheetml/2006/main">
  <authors>
    <author>LEEJ115</author>
  </authors>
  <commentList>
    <comment ref="L3" authorId="0">
      <text>
        <r>
          <rPr>
            <sz val="8"/>
            <rFont val="Tahoma"/>
            <family val="2"/>
          </rPr>
          <t xml:space="preserve">HD 50K for non-U.S. customers and commercial Angus.  HD 50K predictions for animals recorded with the AAA are available through the AGI website.  Orders must be placed through AGI using the secure member section and via forms and samples submitted directly to AGI.
</t>
        </r>
      </text>
    </comment>
    <comment ref="M3" authorId="0">
      <text>
        <r>
          <rPr>
            <sz val="8"/>
            <rFont val="Tahoma"/>
            <family val="2"/>
          </rPr>
          <t>Parentage DNA Fingerprinting.  For all animals requiring SireTRACE® testing, please also complete Tab 3.</t>
        </r>
      </text>
    </comment>
    <comment ref="N3" authorId="0">
      <text>
        <r>
          <rPr>
            <sz val="8"/>
            <rFont val="Tahoma"/>
            <family val="2"/>
          </rPr>
          <t>MVPs that utilize a 56-marker panel for the traits of Feed Efficiency, Marbling, Tenderness, Palatability Index and Homozygous Black.</t>
        </r>
        <r>
          <rPr>
            <sz val="8"/>
            <rFont val="Tahoma"/>
            <family val="2"/>
          </rPr>
          <t xml:space="preserve">
</t>
        </r>
      </text>
    </comment>
    <comment ref="O4" authorId="0">
      <text>
        <r>
          <rPr>
            <sz val="8"/>
            <rFont val="Tahoma"/>
            <family val="2"/>
          </rPr>
          <t>Testing for Homozygous Black</t>
        </r>
      </text>
    </comment>
    <comment ref="P4" authorId="0">
      <text>
        <r>
          <rPr>
            <sz val="8"/>
            <rFont val="Tahoma"/>
            <family val="2"/>
          </rPr>
          <t>Arthrogryposis Multiplex</t>
        </r>
      </text>
    </comment>
    <comment ref="Q4" authorId="0">
      <text>
        <r>
          <rPr>
            <sz val="8"/>
            <rFont val="Tahoma"/>
            <family val="2"/>
          </rPr>
          <t>Contractural Arachnodactyly</t>
        </r>
      </text>
    </comment>
    <comment ref="R4" authorId="0">
      <text>
        <r>
          <rPr>
            <sz val="8"/>
            <rFont val="Tahoma"/>
            <family val="2"/>
          </rPr>
          <t>Idiopathic Epilepsy</t>
        </r>
      </text>
    </comment>
    <comment ref="S4" authorId="0">
      <text>
        <r>
          <rPr>
            <sz val="8"/>
            <rFont val="Tahoma"/>
            <family val="2"/>
          </rPr>
          <t>Alpha-Mannisodosis
*Note:  A $25 fee must be applied (per order, not per sample) for orders including MA testing.</t>
        </r>
      </text>
    </comment>
    <comment ref="T4" authorId="0">
      <text>
        <r>
          <rPr>
            <sz val="8"/>
            <rFont val="Tahoma"/>
            <family val="2"/>
          </rPr>
          <t>Neuropathic Hydrocephalus</t>
        </r>
      </text>
    </comment>
    <comment ref="U4" authorId="0">
      <text>
        <r>
          <rPr>
            <sz val="8"/>
            <rFont val="Tahoma"/>
            <family val="2"/>
          </rPr>
          <t>Osteopetrosis</t>
        </r>
      </text>
    </comment>
    <comment ref="V4" authorId="0">
      <text>
        <r>
          <rPr>
            <sz val="8"/>
            <rFont val="Tahoma"/>
            <family val="2"/>
          </rPr>
          <t xml:space="preserve">Pulmonary Hypoplasia with Anasarca
</t>
        </r>
      </text>
    </comment>
    <comment ref="W4" authorId="0">
      <text>
        <r>
          <rPr>
            <sz val="8"/>
            <rFont val="Tahoma"/>
            <family val="2"/>
          </rPr>
          <t xml:space="preserve">Tibial Hemimelia </t>
        </r>
      </text>
    </comment>
  </commentList>
</comments>
</file>

<file path=xl/sharedStrings.xml><?xml version="1.0" encoding="utf-8"?>
<sst xmlns="http://schemas.openxmlformats.org/spreadsheetml/2006/main" count="260" uniqueCount="185">
  <si>
    <t>CUSTOMER INFORMATION</t>
  </si>
  <si>
    <t>Company Name</t>
  </si>
  <si>
    <t>Contact Person</t>
  </si>
  <si>
    <t>Office Phone</t>
  </si>
  <si>
    <t>Cell Phone</t>
  </si>
  <si>
    <t>Fax</t>
  </si>
  <si>
    <t>Mailing Address</t>
  </si>
  <si>
    <t>Date</t>
  </si>
  <si>
    <t>Notes</t>
  </si>
  <si>
    <t>Payment Method</t>
  </si>
  <si>
    <t>(calculates automatically)</t>
  </si>
  <si>
    <t>Total Amount Due:</t>
  </si>
  <si>
    <t>ACCEPTANCE AND AUTHORIZATION</t>
  </si>
  <si>
    <t>Total Price</t>
  </si>
  <si>
    <t xml:space="preserve"> - Contractural Arachnodactyly (CA)</t>
  </si>
  <si>
    <t xml:space="preserve"> - Idiopathic Epilepsy (IE)</t>
  </si>
  <si>
    <t xml:space="preserve"> - Neuropathic Hydrocephalus (NH)</t>
  </si>
  <si>
    <t xml:space="preserve"> - Tibial Hemimelia (TH)</t>
  </si>
  <si>
    <t>Section A</t>
  </si>
  <si>
    <t>Section B</t>
  </si>
  <si>
    <t>Total Section A:</t>
  </si>
  <si>
    <t>Total Section B:</t>
  </si>
  <si>
    <t>Grand Total:</t>
  </si>
  <si>
    <t>(From page 2 of form)</t>
  </si>
  <si>
    <t>Total Samples Enclosed</t>
  </si>
  <si>
    <t>Sample Collector Barcode</t>
  </si>
  <si>
    <t>Sex M/F</t>
  </si>
  <si>
    <t>Breed Reg. Number</t>
  </si>
  <si>
    <t>Birth Date</t>
  </si>
  <si>
    <t>Sire Breed Assoc.</t>
  </si>
  <si>
    <t>Dam Breed Assoc.</t>
  </si>
  <si>
    <t>Black</t>
  </si>
  <si>
    <t>MA</t>
  </si>
  <si>
    <t>AM</t>
  </si>
  <si>
    <t>CA</t>
  </si>
  <si>
    <t>IE</t>
  </si>
  <si>
    <t>NH</t>
  </si>
  <si>
    <t>OS</t>
  </si>
  <si>
    <t>PHA</t>
  </si>
  <si>
    <t>TH</t>
  </si>
  <si>
    <t>Required for All Animals</t>
  </si>
  <si>
    <t>Genetic Conditions</t>
  </si>
  <si>
    <r>
      <t>GeneSTAR</t>
    </r>
    <r>
      <rPr>
        <sz val="12"/>
        <color indexed="8"/>
        <rFont val="Calibri"/>
        <family val="2"/>
      </rPr>
      <t>®</t>
    </r>
  </si>
  <si>
    <t>M</t>
  </si>
  <si>
    <t>U25</t>
  </si>
  <si>
    <t>X</t>
  </si>
  <si>
    <t>Y</t>
  </si>
  <si>
    <t>AAA</t>
  </si>
  <si>
    <t>WARRANTY AND INDEMNIFICATION</t>
  </si>
  <si>
    <t>Job #</t>
  </si>
  <si>
    <t>Total # of Tests:</t>
  </si>
  <si>
    <t># of Tests</t>
  </si>
  <si>
    <r>
      <t>Test(s) Requested</t>
    </r>
    <r>
      <rPr>
        <b/>
        <sz val="9"/>
        <color indexed="8"/>
        <rFont val="Calibri"/>
        <family val="2"/>
      </rPr>
      <t xml:space="preserve">                                                                                                     (Please enter "X" for all that apply)</t>
    </r>
  </si>
  <si>
    <t>Required for Parentage Verification</t>
  </si>
  <si>
    <t>Breed (abbr.)</t>
  </si>
  <si>
    <t>Animal Name</t>
  </si>
  <si>
    <r>
      <t>SireTRACE</t>
    </r>
    <r>
      <rPr>
        <sz val="10"/>
        <color indexed="8"/>
        <rFont val="Calibri"/>
        <family val="2"/>
      </rPr>
      <t>®*</t>
    </r>
  </si>
  <si>
    <t>GS DOUBLE STAR U25</t>
  </si>
  <si>
    <t>1538843</t>
  </si>
  <si>
    <t>12/29/2010</t>
  </si>
  <si>
    <t>Sire Reg. Number</t>
  </si>
  <si>
    <t>Dam Reg. Number</t>
  </si>
  <si>
    <r>
      <t xml:space="preserve">HD 50K </t>
    </r>
    <r>
      <rPr>
        <sz val="8"/>
        <color indexed="8"/>
        <rFont val="Calibri"/>
        <family val="2"/>
      </rPr>
      <t>for Angus</t>
    </r>
  </si>
  <si>
    <t>Animal Tag / Tattoo</t>
  </si>
  <si>
    <t>BREED ABBREVIATION LEGEND</t>
  </si>
  <si>
    <t>ANG</t>
  </si>
  <si>
    <t>Date:</t>
  </si>
  <si>
    <t>Price Per Test (USD)</t>
  </si>
  <si>
    <t>Signature:</t>
  </si>
  <si>
    <t xml:space="preserve"> - Arthrogryposis Multiplex (AM)</t>
  </si>
  <si>
    <t xml:space="preserve"> - Pulmonary Hypoplasia with Anasarca (PHA)</t>
  </si>
  <si>
    <t>am</t>
  </si>
  <si>
    <t>ca</t>
  </si>
  <si>
    <t>ie</t>
  </si>
  <si>
    <t>OFFICE USE ONLY</t>
  </si>
  <si>
    <t xml:space="preserve">Date Received: </t>
  </si>
  <si>
    <t>RCS#</t>
  </si>
  <si>
    <t>Date In Lab:</t>
  </si>
  <si>
    <t>Assoc:</t>
  </si>
  <si>
    <t>LE:      Yes        No</t>
  </si>
  <si>
    <t>EM/Contact:</t>
  </si>
  <si>
    <t>LE NARC Load:</t>
  </si>
  <si>
    <r>
      <rPr>
        <b/>
        <sz val="12"/>
        <color indexed="53"/>
        <rFont val="Calibri"/>
        <family val="2"/>
      </rPr>
      <t>BILLING INFORMATION - Part 1</t>
    </r>
    <r>
      <rPr>
        <sz val="12"/>
        <color indexed="53"/>
        <rFont val="Calibri"/>
        <family val="2"/>
      </rPr>
      <t>*</t>
    </r>
  </si>
  <si>
    <r>
      <rPr>
        <b/>
        <sz val="12"/>
        <color indexed="53"/>
        <rFont val="Calibri"/>
        <family val="2"/>
      </rPr>
      <t>BILLING INFORMATION - Part 2</t>
    </r>
    <r>
      <rPr>
        <sz val="12"/>
        <color indexed="53"/>
        <rFont val="Calibri"/>
        <family val="2"/>
      </rPr>
      <t>*</t>
    </r>
  </si>
  <si>
    <t>This is a Zoetis confidential form and will be maintained in accordance with applicable laws, regulations and Zoetis corporate policies.</t>
  </si>
  <si>
    <t>Email</t>
  </si>
  <si>
    <t>City, State, ZIP</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</si>
  <si>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</si>
  <si>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(S)ire, (D)am, (C)alf</t>
  </si>
  <si>
    <t>Sales Rep.</t>
  </si>
  <si>
    <t>x</t>
  </si>
  <si>
    <t>DD</t>
  </si>
  <si>
    <t xml:space="preserve"> - Developmental Duplication (DD)</t>
  </si>
  <si>
    <t>HD</t>
  </si>
  <si>
    <t>1234567</t>
  </si>
  <si>
    <t xml:space="preserve"> </t>
  </si>
  <si>
    <r>
      <t>Please enter "X" in the boxes below for each Test(s) requested</t>
    </r>
    <r>
      <rPr>
        <b/>
        <sz val="9"/>
        <color indexed="8"/>
        <rFont val="Calibri"/>
        <family val="2"/>
      </rPr>
      <t xml:space="preserve">                                                   </t>
    </r>
  </si>
  <si>
    <t>Genetic Condition Tests</t>
  </si>
  <si>
    <t xml:space="preserve">HD 50K </t>
  </si>
  <si>
    <t>*Add On costs qualify with any 
HD 50K, i50K or SireTRACE purchase.</t>
  </si>
  <si>
    <t>Add On costs*</t>
  </si>
  <si>
    <r>
      <t>GeneSTAR</t>
    </r>
    <r>
      <rPr>
        <sz val="10"/>
        <color indexed="8"/>
        <rFont val="Calibri"/>
        <family val="2"/>
      </rPr>
      <t>® Black</t>
    </r>
  </si>
  <si>
    <t>GeneSTAR® Tenderness</t>
  </si>
  <si>
    <t xml:space="preserve"> - Osteopetrosis (OS)</t>
  </si>
  <si>
    <t>Pricing is based on number of test(s) per animal. **The genetic condition test above must be ordered at the same time as HD 50K, i50K or SireTRACE to qualify for Add On discounted pricing.</t>
  </si>
  <si>
    <t>PLEASE NOTE: Animals registered with a breed association should contact their Associations directly for i50K and HD 50K Ordering Information.</t>
  </si>
  <si>
    <t>i50K</t>
  </si>
  <si>
    <t>GeneSTAR Tenderness</t>
  </si>
  <si>
    <t xml:space="preserve">Tenderness  </t>
  </si>
  <si>
    <t>os</t>
  </si>
  <si>
    <t>pha</t>
  </si>
  <si>
    <t>th</t>
  </si>
  <si>
    <t>Test</t>
  </si>
  <si>
    <t>GENETIC CONDITIONS</t>
  </si>
  <si>
    <t>Cost</t>
  </si>
  <si>
    <t>Total Number of  
ADD ONS**</t>
  </si>
  <si>
    <t>Total Number of
STAND ALONE</t>
  </si>
  <si>
    <t>total gc costs</t>
  </si>
  <si>
    <t>TOTAL TESTS</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</si>
  <si>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</si>
  <si>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GeneSTAR® Horn/Polled</t>
  </si>
  <si>
    <t>Notes Section</t>
  </si>
  <si>
    <t>Breed Association
Member Number (Required):</t>
  </si>
  <si>
    <t xml:space="preserve">Please email completed form to: genetics.us@zoetis.com </t>
  </si>
  <si>
    <t>*SIGNATURE IS REQUIRED FOR ALL CUSTOMERS TESTING WITH ZOETIS GENETICS FOR FIRST TIME.</t>
  </si>
  <si>
    <t>DATE:</t>
  </si>
  <si>
    <r>
      <t>SIGNATURE:</t>
    </r>
    <r>
      <rPr>
        <b/>
        <sz val="12"/>
        <color indexed="8"/>
        <rFont val="Calibri"/>
        <family val="2"/>
      </rPr>
      <t>*</t>
    </r>
  </si>
  <si>
    <t>Stand Alone</t>
  </si>
  <si>
    <t xml:space="preserve">• Extension locus genotypes for black, red and wild-type colors
• When ordered for the same animal in combination with HD 50K, i50K or SireTRACE, Add-On* price applies </t>
  </si>
  <si>
    <t>• Identify horn or polled alleles
• When ordered for the same animal in combination with HD 50K, i50K or SireTRACE, Add-On* price applies</t>
  </si>
  <si>
    <t>Breeding
 Group
(A, B, C)</t>
  </si>
  <si>
    <r>
      <t xml:space="preserve">• Gold standard for Genomic Predictions
• MVP, Percent Ranks, </t>
    </r>
    <r>
      <rPr>
        <vertAlign val="superscript"/>
        <sz val="8"/>
        <color indexed="8"/>
        <rFont val="Calibri"/>
        <family val="2"/>
      </rPr>
      <t>$</t>
    </r>
    <r>
      <rPr>
        <sz val="8"/>
        <color indexed="8"/>
        <rFont val="Calibri"/>
        <family val="2"/>
      </rPr>
      <t>MVP</t>
    </r>
    <r>
      <rPr>
        <vertAlign val="superscript"/>
        <sz val="8"/>
        <color indexed="8"/>
        <rFont val="Calibri"/>
        <family val="2"/>
      </rPr>
      <t>FL</t>
    </r>
    <r>
      <rPr>
        <sz val="8"/>
        <color indexed="8"/>
        <rFont val="Calibri"/>
        <family val="2"/>
      </rPr>
      <t xml:space="preserve">
• Parentage Verification Available*
• For Non-Registered Animals</t>
    </r>
  </si>
  <si>
    <r>
      <t xml:space="preserve">• Effectively same accuracy as HD 50K 
• MVP, Percent Ranks, </t>
    </r>
    <r>
      <rPr>
        <vertAlign val="superscript"/>
        <sz val="8"/>
        <color indexed="8"/>
        <rFont val="Calibri"/>
        <family val="2"/>
      </rPr>
      <t>$</t>
    </r>
    <r>
      <rPr>
        <sz val="8"/>
        <color indexed="8"/>
        <rFont val="Calibri"/>
        <family val="2"/>
      </rPr>
      <t>MVP</t>
    </r>
    <r>
      <rPr>
        <vertAlign val="superscript"/>
        <sz val="8"/>
        <color indexed="8"/>
        <rFont val="Calibri"/>
        <family val="2"/>
      </rPr>
      <t xml:space="preserve">FL
</t>
    </r>
    <r>
      <rPr>
        <sz val="8"/>
        <color indexed="8"/>
        <rFont val="Calibri"/>
        <family val="2"/>
      </rPr>
      <t>• Parentage Verification Available*</t>
    </r>
    <r>
      <rPr>
        <vertAlign val="superscript"/>
        <sz val="8"/>
        <color indexed="8"/>
        <rFont val="Calibri"/>
        <family val="2"/>
      </rPr>
      <t xml:space="preserve">
</t>
    </r>
    <r>
      <rPr>
        <sz val="8"/>
        <color indexed="8"/>
        <rFont val="Calibri"/>
        <family val="2"/>
      </rPr>
      <t>• For Non-Registered Animals</t>
    </r>
  </si>
  <si>
    <t>Required for Parentage-Sire Verification</t>
  </si>
  <si>
    <t>HD 50K</t>
  </si>
  <si>
    <t>*If the Test &amp; Sample Information tab is completed electronically, please note that all fields on this Self-Billing page will calculate automatically from information entered.</t>
  </si>
  <si>
    <t xml:space="preserve">Horn/Polled </t>
  </si>
  <si>
    <t xml:space="preserve">                Black       </t>
  </si>
  <si>
    <t>i50K™</t>
  </si>
  <si>
    <t>• Recognize the highest-quality meat with consistent tenderness 
• Genotypes for black, red and wild-type alleles</t>
  </si>
  <si>
    <t>(*) Please also fill out Parentage-Sire Verification tab</t>
  </si>
  <si>
    <t>Sire Verication/Parentage Versi\</t>
  </si>
  <si>
    <t>C</t>
  </si>
  <si>
    <t>Page 4</t>
  </si>
  <si>
    <t>Animal Tag/Tattoo</t>
  </si>
  <si>
    <t>Breed Registration Number</t>
  </si>
  <si>
    <t>DNA Profile Needed (Y / N)</t>
  </si>
  <si>
    <t>A</t>
  </si>
  <si>
    <t>Breed Registration Number
or Animal Name</t>
  </si>
  <si>
    <t>Sire Registration Number</t>
  </si>
  <si>
    <t>Dam Registration Number</t>
  </si>
  <si>
    <t>1538600</t>
  </si>
  <si>
    <r>
      <t xml:space="preserve">CURRENT ORDER FOR PARENTAGE VERIFICATION OR SIRE MATCH
</t>
    </r>
    <r>
      <rPr>
        <b/>
        <u val="single"/>
        <sz val="10"/>
        <color indexed="8"/>
        <rFont val="Calibri"/>
        <family val="2"/>
      </rPr>
      <t>Information Auto Populated from Testing &amp; Sample Information Tab</t>
    </r>
  </si>
  <si>
    <r>
      <t xml:space="preserve">CURRENT ORDER FOR PARENTAGE VERIFICATION OR SIRE MATCH
</t>
    </r>
    <r>
      <rPr>
        <b/>
        <u val="single"/>
        <sz val="10"/>
        <color indexed="8"/>
        <rFont val="Calibri"/>
        <family val="2"/>
      </rPr>
      <t>Customer to Complete</t>
    </r>
  </si>
  <si>
    <r>
      <t xml:space="preserve">IF PREVIOUSLY SUBMITTED SAMPLES ARE TO BE USED FOR PARENT VERIFICATION OR SIRE MATCH
</t>
    </r>
    <r>
      <rPr>
        <b/>
        <u val="single"/>
        <sz val="10"/>
        <color indexed="8"/>
        <rFont val="Calibri"/>
        <family val="2"/>
      </rPr>
      <t>Customer to complete as much information as possible for Parentage Verification or Sire Match</t>
    </r>
  </si>
  <si>
    <t>Count Samples</t>
  </si>
  <si>
    <t>SireTRACE® STR</t>
  </si>
  <si>
    <t>SIreTRACE® STR</t>
  </si>
  <si>
    <t xml:space="preserve">*If testing for Parentage Verification, please also complete Tab 3 "Parentage Verification" </t>
  </si>
  <si>
    <t>IBBA</t>
  </si>
  <si>
    <t>TERMS AND CONDITIONS</t>
  </si>
  <si>
    <t>SireTRACE® SNP</t>
  </si>
  <si>
    <t>SireTRACE® SNP/STR</t>
  </si>
  <si>
    <t xml:space="preserve">• Parentage verification of recorded sire and dam pedigree information
• Sire verification from multi-sire breeding*
</t>
  </si>
  <si>
    <t>SireTRACE
SNP</t>
  </si>
  <si>
    <t>SireTrace 
STR</t>
  </si>
  <si>
    <t>SireTRACE SNP/STR</t>
  </si>
  <si>
    <t>GeneSTAR Black</t>
  </si>
  <si>
    <t>GeneSTAR Horn/
Polled</t>
  </si>
  <si>
    <t>SNP</t>
  </si>
  <si>
    <t>STR</t>
  </si>
  <si>
    <t>SNP/STR</t>
  </si>
  <si>
    <t>STAND ALONE
$25.00</t>
  </si>
  <si>
    <t>ADD ON
$9.00</t>
  </si>
  <si>
    <t>SIreTRACE® SNP</t>
  </si>
  <si>
    <t>SIreTRACE® SNP/STR</t>
  </si>
  <si>
    <t>210-696-8231</t>
  </si>
  <si>
    <t>INTERNATIONAL BRANGUS BREEDERS ASSOCIATION</t>
  </si>
  <si>
    <t>TOMMY PERKINS</t>
  </si>
  <si>
    <t>The Sales, Distribution and Services Agreement between Zoetis and the International Brangus Breeders Association (IBBA) states that the IBBA shall own all customer samples, materials, data, information or intellectual property provided to Zoetis by members and the IBBA in connection with this Agreement. Zoetis shall report High Density (HD) 50K single nucleotide polymorphism (SNP) genotypes, i50K SNP genotypes and/or USDA SNP parentage genotypes directly to the IBBA. The IBBA shall apply these genotypes in the estimation of Genomic Enhanced Expected Progeny Differences (GE-EPDs) and report GE-EPDs to customers. In order to get Zoetis powered GE-EPDs from the IBBA, animals must be tested under this Agreement.  IBBA will utilize genotypes provided by Zoetis to perform parentage verification on all animals to the greatest extent possible based on the availability of SNP parentage genotypes on the reported parents. In the event that there are any conflicts between the terms of this Agreement and those of the Sales, Distribution and Services Agreement (the “IBBA Agreement”), the terms of the IBBA Agreement shall control.</t>
  </si>
  <si>
    <t>INTERNATIONAL BRANGUS BREEDERS ASSOCIATION AUTHORIZATION</t>
  </si>
  <si>
    <t>I hereby agree to the TERMS AND CONDITIONS and authorize Zoetis to the disclosure of the Test Results for the enclosed samples to the International Brangus Breeders Association. I also hereby agree to indemnify and hold Zoetis LLC and its subsidiaries harmless for any claims or damages resulting from such disclosure.</t>
  </si>
  <si>
    <t>tperkins@gobrangus.org</t>
  </si>
  <si>
    <t>ADKINS, TEXAS 78101</t>
  </si>
  <si>
    <t>P.O. BOX 809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</si>
</sst>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sz val="8"/>
      <name val="Tahoma"/>
      <family val="2"/>
    </font>
    <font>
      <sz val="9"/>
      <color indexed="8"/>
      <name val="Calibri"/>
      <family val="2"/>
    </font>
    <font>
      <sz val="10"/>
      <name val="Arial"/>
      <family val="2"/>
    </font>
    <font>
      <sz val="12"/>
      <color indexed="8"/>
      <name val="Calibri"/>
      <family val="2"/>
    </font>
    <font>
      <b/>
      <sz val="9"/>
      <color indexed="8"/>
      <name val="Calibri"/>
      <family val="2"/>
    </font>
    <font>
      <sz val="10"/>
      <color indexed="8"/>
      <name val="Calibri"/>
      <family val="2"/>
    </font>
    <font>
      <sz val="8"/>
      <color indexed="8"/>
      <name val="Calibri"/>
      <family val="2"/>
    </font>
    <font>
      <i/>
      <sz val="10"/>
      <color indexed="8"/>
      <name val="Calibri"/>
      <family val="2"/>
    </font>
    <font>
      <b/>
      <sz val="12"/>
      <color indexed="53"/>
      <name val="Calibri"/>
      <family val="2"/>
    </font>
    <font>
      <sz val="12"/>
      <color indexed="53"/>
      <name val="Calibri"/>
      <family val="2"/>
    </font>
    <font>
      <sz val="9"/>
      <name val="Tahoma"/>
      <family val="2"/>
    </font>
    <font>
      <b/>
      <sz val="11"/>
      <name val="Calibri"/>
      <family val="2"/>
    </font>
    <font>
      <b/>
      <sz val="12"/>
      <color indexed="8"/>
      <name val="Calibri"/>
      <family val="2"/>
    </font>
    <font>
      <vertAlign val="superscript"/>
      <sz val="8"/>
      <color indexed="8"/>
      <name val="Calibri"/>
      <family val="2"/>
    </font>
    <font>
      <b/>
      <sz val="9"/>
      <name val="Calibri"/>
      <family val="2"/>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4"/>
      <color indexed="8"/>
      <name val="Calibri"/>
      <family val="2"/>
    </font>
    <font>
      <sz val="11"/>
      <name val="Calibri"/>
      <family val="2"/>
    </font>
    <font>
      <sz val="9"/>
      <color indexed="62"/>
      <name val="Calibri"/>
      <family val="2"/>
    </font>
    <font>
      <sz val="8"/>
      <color indexed="10"/>
      <name val="Calibri"/>
      <family val="2"/>
    </font>
    <font>
      <i/>
      <sz val="9"/>
      <color indexed="8"/>
      <name val="Calibri"/>
      <family val="2"/>
    </font>
    <font>
      <sz val="8"/>
      <name val="Calibri"/>
      <family val="2"/>
    </font>
    <font>
      <b/>
      <sz val="11"/>
      <color indexed="53"/>
      <name val="Calibri"/>
      <family val="2"/>
    </font>
    <font>
      <sz val="9"/>
      <name val="Calibri"/>
      <family val="2"/>
    </font>
    <font>
      <b/>
      <sz val="11"/>
      <color indexed="10"/>
      <name val="Calibri"/>
      <family val="2"/>
    </font>
    <font>
      <u val="single"/>
      <sz val="11"/>
      <name val="Calibri"/>
      <family val="2"/>
    </font>
    <font>
      <b/>
      <u val="single"/>
      <sz val="11"/>
      <color indexed="12"/>
      <name val="Calibri"/>
      <family val="2"/>
    </font>
    <font>
      <b/>
      <sz val="10"/>
      <color indexed="8"/>
      <name val="Calibri"/>
      <family val="2"/>
    </font>
    <font>
      <b/>
      <sz val="8"/>
      <color indexed="8"/>
      <name val="Calibri"/>
      <family val="2"/>
    </font>
    <font>
      <sz val="22"/>
      <color indexed="8"/>
      <name val="Calibri"/>
      <family val="2"/>
    </font>
    <font>
      <i/>
      <sz val="8"/>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theme="1"/>
      <name val="Calibri"/>
      <family val="2"/>
    </font>
    <font>
      <b/>
      <sz val="14"/>
      <color theme="1"/>
      <name val="Calibri"/>
      <family val="2"/>
    </font>
    <font>
      <sz val="10"/>
      <color theme="1"/>
      <name val="Calibri"/>
      <family val="2"/>
    </font>
    <font>
      <sz val="9"/>
      <color rgb="FF333399"/>
      <name val="Calibri"/>
      <family val="2"/>
    </font>
    <font>
      <sz val="8"/>
      <color rgb="FFFF0000"/>
      <name val="Calibri"/>
      <family val="2"/>
    </font>
    <font>
      <sz val="9"/>
      <color theme="1"/>
      <name val="Calibri"/>
      <family val="2"/>
    </font>
    <font>
      <i/>
      <sz val="9"/>
      <color theme="1"/>
      <name val="Calibri"/>
      <family val="2"/>
    </font>
    <font>
      <sz val="9"/>
      <color rgb="FF3333CC"/>
      <name val="Calibri"/>
      <family val="2"/>
    </font>
    <font>
      <b/>
      <sz val="12"/>
      <color rgb="FF000000"/>
      <name val="Calibri"/>
      <family val="2"/>
    </font>
    <font>
      <b/>
      <sz val="12"/>
      <color theme="9" tint="-0.24997000396251678"/>
      <name val="Calibri"/>
      <family val="2"/>
    </font>
    <font>
      <b/>
      <sz val="11"/>
      <color theme="9" tint="-0.24997000396251678"/>
      <name val="Calibri"/>
      <family val="2"/>
    </font>
    <font>
      <b/>
      <sz val="11"/>
      <color rgb="FFFF0000"/>
      <name val="Calibri"/>
      <family val="2"/>
    </font>
    <font>
      <i/>
      <sz val="10"/>
      <color theme="1"/>
      <name val="Calibri"/>
      <family val="2"/>
    </font>
    <font>
      <b/>
      <u val="single"/>
      <sz val="11"/>
      <color rgb="FF0000FF"/>
      <name val="Calibri"/>
      <family val="2"/>
    </font>
    <font>
      <b/>
      <sz val="12"/>
      <color theme="1"/>
      <name val="Calibri"/>
      <family val="2"/>
    </font>
    <font>
      <b/>
      <sz val="9"/>
      <color theme="1"/>
      <name val="Calibri"/>
      <family val="2"/>
    </font>
    <font>
      <b/>
      <sz val="10"/>
      <color theme="1"/>
      <name val="Calibri"/>
      <family val="2"/>
    </font>
    <font>
      <sz val="11"/>
      <color rgb="FF3333CC"/>
      <name val="Calibri"/>
      <family val="2"/>
    </font>
    <font>
      <b/>
      <sz val="8"/>
      <color theme="1"/>
      <name val="Calibri"/>
      <family val="2"/>
    </font>
    <font>
      <sz val="22"/>
      <color theme="1"/>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9" tint="-0.24997000396251678"/>
        <bgColor indexed="64"/>
      </patternFill>
    </fill>
    <fill>
      <patternFill patternType="solid">
        <fgColor theme="1"/>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tint="0.39998000860214233"/>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color indexed="63"/>
      </right>
      <top style="thin"/>
      <bottom style="medium"/>
    </border>
    <border>
      <left style="thin"/>
      <right style="thin"/>
      <top>
        <color indexed="63"/>
      </top>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color indexed="63"/>
      </left>
      <right style="thin">
        <color theme="0"/>
      </right>
      <top>
        <color indexed="63"/>
      </top>
      <bottom style="thin"/>
    </border>
    <border>
      <left style="medium"/>
      <right>
        <color indexed="63"/>
      </right>
      <top style="thin"/>
      <bottom style="medium">
        <color theme="0"/>
      </bottom>
    </border>
    <border>
      <left>
        <color indexed="63"/>
      </left>
      <right>
        <color indexed="63"/>
      </right>
      <top style="thin"/>
      <bottom style="medium">
        <color theme="0"/>
      </bottom>
    </border>
    <border>
      <left style="thin">
        <color theme="0"/>
      </left>
      <right>
        <color indexed="63"/>
      </right>
      <top style="thin"/>
      <bottom style="medium">
        <color theme="0"/>
      </bottom>
    </border>
    <border>
      <left style="thin">
        <color theme="0"/>
      </left>
      <right style="thin">
        <color theme="0"/>
      </right>
      <top style="thin"/>
      <bottom style="medium">
        <color theme="0"/>
      </bottom>
    </border>
    <border>
      <left>
        <color indexed="63"/>
      </left>
      <right style="medium"/>
      <top>
        <color indexed="63"/>
      </top>
      <bottom style="thin"/>
    </border>
    <border>
      <left>
        <color indexed="63"/>
      </left>
      <right>
        <color indexed="63"/>
      </right>
      <top style="medium"/>
      <bottom style="medium">
        <color theme="0"/>
      </bottom>
    </border>
    <border>
      <left style="thin">
        <color theme="0"/>
      </left>
      <right style="medium"/>
      <top style="thin"/>
      <bottom style="medium">
        <color theme="0"/>
      </bottom>
    </border>
    <border>
      <left>
        <color indexed="63"/>
      </left>
      <right style="medium"/>
      <top style="thin">
        <color theme="0"/>
      </top>
      <bottom>
        <color indexed="63"/>
      </bottom>
    </border>
    <border>
      <left>
        <color indexed="63"/>
      </left>
      <right style="medium"/>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color indexed="63"/>
      </right>
      <top style="thin">
        <color theme="0"/>
      </top>
      <bottom style="thin"/>
    </border>
    <border>
      <left style="thin">
        <color theme="0"/>
      </left>
      <right>
        <color indexed="63"/>
      </right>
      <top style="thin">
        <color theme="0"/>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color theme="0"/>
      </top>
      <bottom style="thin">
        <color theme="0"/>
      </bottom>
    </border>
    <border>
      <left>
        <color indexed="63"/>
      </left>
      <right style="medium"/>
      <top>
        <color indexed="63"/>
      </top>
      <bottom style="medium"/>
    </border>
    <border>
      <left>
        <color indexed="63"/>
      </left>
      <right>
        <color indexed="63"/>
      </right>
      <top style="thin">
        <color theme="0"/>
      </top>
      <bottom>
        <color indexed="63"/>
      </bottom>
    </border>
    <border>
      <left>
        <color indexed="63"/>
      </left>
      <right>
        <color indexed="63"/>
      </right>
      <top style="thin"/>
      <bottom style="medium"/>
    </border>
    <border>
      <left>
        <color indexed="63"/>
      </left>
      <right>
        <color indexed="63"/>
      </right>
      <top style="medium">
        <color theme="0"/>
      </top>
      <bottom style="thin">
        <color theme="0"/>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top style="thin"/>
      <bottom style="medium"/>
    </border>
    <border>
      <left style="medium"/>
      <right style="thin"/>
      <top>
        <color indexed="63"/>
      </top>
      <bottom style="thin"/>
    </border>
    <border>
      <left>
        <color indexed="63"/>
      </left>
      <right style="thin"/>
      <top>
        <color indexed="63"/>
      </top>
      <bottom style="thin"/>
    </border>
    <border>
      <left>
        <color indexed="63"/>
      </left>
      <right style="thin">
        <color theme="0"/>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theme="0"/>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color indexed="63"/>
      </right>
      <top style="thin">
        <color theme="3" tint="0.5999600291252136"/>
      </top>
      <bottom>
        <color indexed="63"/>
      </bottom>
    </border>
    <border>
      <left style="medium"/>
      <right>
        <color indexed="63"/>
      </right>
      <top>
        <color indexed="63"/>
      </top>
      <bottom style="thin">
        <color theme="0"/>
      </bottom>
    </border>
    <border>
      <left>
        <color indexed="63"/>
      </left>
      <right style="medium"/>
      <top style="thin">
        <color theme="3" tint="0.5999600291252136"/>
      </top>
      <bottom>
        <color indexed="63"/>
      </bottom>
    </border>
    <border>
      <left>
        <color indexed="63"/>
      </left>
      <right>
        <color indexed="63"/>
      </right>
      <top>
        <color indexed="63"/>
      </top>
      <bottom style="thin">
        <color theme="3" tint="0.5999600291252136"/>
      </bottom>
    </border>
    <border>
      <left>
        <color indexed="63"/>
      </left>
      <right style="medium"/>
      <top>
        <color indexed="63"/>
      </top>
      <bottom style="thin">
        <color theme="3" tint="0.5999600291252136"/>
      </bottom>
    </border>
    <border>
      <left>
        <color indexed="63"/>
      </left>
      <right style="thin"/>
      <top style="medium"/>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68">
    <xf numFmtId="0" fontId="0" fillId="0" borderId="0" xfId="0" applyFont="1" applyAlignment="1">
      <alignment/>
    </xf>
    <xf numFmtId="0" fontId="0" fillId="33" borderId="0" xfId="0" applyFill="1" applyBorder="1" applyAlignment="1">
      <alignment/>
    </xf>
    <xf numFmtId="0" fontId="70" fillId="33" borderId="0" xfId="0" applyNumberFormat="1" applyFont="1" applyFill="1" applyBorder="1" applyAlignment="1">
      <alignment vertical="top" wrapText="1"/>
    </xf>
    <xf numFmtId="0" fontId="0" fillId="33" borderId="10" xfId="0" applyFill="1" applyBorder="1" applyAlignment="1">
      <alignment/>
    </xf>
    <xf numFmtId="0" fontId="0" fillId="33" borderId="11" xfId="0" applyFill="1" applyBorder="1" applyAlignment="1">
      <alignment/>
    </xf>
    <xf numFmtId="0" fontId="68" fillId="33" borderId="11" xfId="0" applyFont="1" applyFill="1" applyBorder="1" applyAlignment="1">
      <alignment/>
    </xf>
    <xf numFmtId="0" fontId="0" fillId="33" borderId="0" xfId="0" applyFill="1" applyAlignment="1">
      <alignment/>
    </xf>
    <xf numFmtId="0" fontId="70" fillId="33" borderId="0" xfId="0" applyFont="1" applyFill="1" applyBorder="1" applyAlignment="1">
      <alignment horizontal="left" vertical="top"/>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center"/>
      <protection locked="0"/>
    </xf>
    <xf numFmtId="0" fontId="70" fillId="33" borderId="11" xfId="0" applyFont="1" applyFill="1" applyBorder="1" applyAlignment="1">
      <alignment vertical="top" wrapText="1"/>
    </xf>
    <xf numFmtId="0" fontId="70" fillId="33" borderId="13" xfId="0" applyFont="1" applyFill="1" applyBorder="1" applyAlignment="1">
      <alignment vertical="top" wrapText="1"/>
    </xf>
    <xf numFmtId="0" fontId="70" fillId="33" borderId="14" xfId="0" applyFont="1" applyFill="1" applyBorder="1" applyAlignment="1">
      <alignment vertical="top" wrapText="1"/>
    </xf>
    <xf numFmtId="0" fontId="71" fillId="33" borderId="0" xfId="0" applyFont="1" applyFill="1" applyBorder="1" applyAlignment="1" applyProtection="1">
      <alignment horizontal="left" vertical="center"/>
      <protection hidden="1"/>
    </xf>
    <xf numFmtId="0" fontId="0" fillId="33" borderId="0" xfId="0" applyNumberFormat="1" applyFill="1" applyBorder="1" applyAlignment="1" applyProtection="1">
      <alignment horizontal="center" vertical="center"/>
      <protection hidden="1"/>
    </xf>
    <xf numFmtId="0" fontId="0" fillId="33" borderId="0" xfId="0" applyFill="1" applyBorder="1" applyAlignment="1" applyProtection="1">
      <alignment/>
      <protection/>
    </xf>
    <xf numFmtId="0" fontId="0" fillId="33" borderId="12" xfId="0" applyFill="1" applyBorder="1" applyAlignment="1" applyProtection="1">
      <alignment/>
      <protection/>
    </xf>
    <xf numFmtId="0" fontId="37" fillId="34" borderId="0" xfId="0" applyFont="1" applyFill="1" applyBorder="1" applyAlignment="1" applyProtection="1">
      <alignment/>
      <protection locked="0"/>
    </xf>
    <xf numFmtId="49" fontId="70" fillId="35" borderId="15" xfId="0" applyNumberFormat="1" applyFont="1" applyFill="1" applyBorder="1" applyAlignment="1" applyProtection="1">
      <alignment horizontal="center" vertical="center" wrapText="1"/>
      <protection hidden="1"/>
    </xf>
    <xf numFmtId="49" fontId="70" fillId="35" borderId="16" xfId="0" applyNumberFormat="1" applyFont="1" applyFill="1" applyBorder="1" applyAlignment="1" applyProtection="1">
      <alignment horizontal="center" vertical="center" wrapText="1"/>
      <protection hidden="1"/>
    </xf>
    <xf numFmtId="49" fontId="70" fillId="35" borderId="17" xfId="0" applyNumberFormat="1" applyFont="1" applyFill="1" applyBorder="1" applyAlignment="1" applyProtection="1">
      <alignment horizontal="center" vertical="center" wrapText="1"/>
      <protection hidden="1"/>
    </xf>
    <xf numFmtId="49" fontId="70" fillId="35" borderId="17" xfId="0" applyNumberFormat="1" applyFont="1" applyFill="1" applyBorder="1" applyAlignment="1" applyProtection="1">
      <alignment horizontal="center" vertical="center"/>
      <protection hidden="1"/>
    </xf>
    <xf numFmtId="49" fontId="70" fillId="36" borderId="18" xfId="0" applyNumberFormat="1" applyFont="1" applyFill="1" applyBorder="1" applyAlignment="1" applyProtection="1">
      <alignment horizontal="center" vertical="center" wrapText="1"/>
      <protection hidden="1"/>
    </xf>
    <xf numFmtId="0" fontId="0" fillId="33" borderId="12" xfId="0" applyFill="1" applyBorder="1" applyAlignment="1" applyProtection="1">
      <alignment horizontal="center"/>
      <protection/>
    </xf>
    <xf numFmtId="49" fontId="70" fillId="0" borderId="15" xfId="0" applyNumberFormat="1" applyFont="1" applyFill="1" applyBorder="1" applyAlignment="1" applyProtection="1">
      <alignment horizontal="center" vertical="center" wrapText="1"/>
      <protection hidden="1" locked="0"/>
    </xf>
    <xf numFmtId="49" fontId="70" fillId="0" borderId="17" xfId="0" applyNumberFormat="1" applyFont="1" applyFill="1" applyBorder="1" applyAlignment="1" applyProtection="1">
      <alignment horizontal="center" vertical="center" wrapText="1"/>
      <protection hidden="1" locked="0"/>
    </xf>
    <xf numFmtId="49" fontId="70" fillId="0" borderId="18" xfId="0" applyNumberFormat="1" applyFont="1" applyFill="1" applyBorder="1" applyAlignment="1" applyProtection="1">
      <alignment horizontal="center" vertical="center" wrapText="1"/>
      <protection hidden="1" locked="0"/>
    </xf>
    <xf numFmtId="0" fontId="72" fillId="33" borderId="19" xfId="0" applyFont="1" applyFill="1" applyBorder="1" applyAlignment="1" applyProtection="1">
      <alignment textRotation="90" wrapText="1"/>
      <protection hidden="1"/>
    </xf>
    <xf numFmtId="0" fontId="72" fillId="33" borderId="18" xfId="0" applyFont="1" applyFill="1" applyBorder="1" applyAlignment="1" applyProtection="1">
      <alignment horizontal="center" textRotation="90"/>
      <protection hidden="1"/>
    </xf>
    <xf numFmtId="49" fontId="70" fillId="35" borderId="16" xfId="0" applyNumberFormat="1" applyFont="1" applyFill="1" applyBorder="1" applyAlignment="1" applyProtection="1">
      <alignment horizontal="center" vertical="center"/>
      <protection hidden="1"/>
    </xf>
    <xf numFmtId="0" fontId="69" fillId="35" borderId="17" xfId="0" applyFont="1" applyFill="1" applyBorder="1" applyAlignment="1">
      <alignment/>
    </xf>
    <xf numFmtId="0" fontId="0" fillId="35" borderId="17" xfId="0" applyFill="1" applyBorder="1" applyAlignment="1">
      <alignment/>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vertical="top" wrapText="1"/>
    </xf>
    <xf numFmtId="0" fontId="0" fillId="33" borderId="20" xfId="0" applyFill="1" applyBorder="1" applyAlignment="1">
      <alignment/>
    </xf>
    <xf numFmtId="0" fontId="0" fillId="33" borderId="21" xfId="0" applyFill="1" applyBorder="1" applyAlignment="1">
      <alignment/>
    </xf>
    <xf numFmtId="0" fontId="0" fillId="33" borderId="12" xfId="0" applyFill="1" applyBorder="1" applyAlignment="1">
      <alignment/>
    </xf>
    <xf numFmtId="49" fontId="70" fillId="33" borderId="17" xfId="0" applyNumberFormat="1" applyFont="1" applyFill="1" applyBorder="1" applyAlignment="1" applyProtection="1">
      <alignment horizontal="center" vertical="center" wrapText="1"/>
      <protection hidden="1" locked="0"/>
    </xf>
    <xf numFmtId="49" fontId="70" fillId="33" borderId="16" xfId="0" applyNumberFormat="1" applyFont="1" applyFill="1" applyBorder="1" applyAlignment="1" applyProtection="1">
      <alignment horizontal="center" vertical="center" wrapText="1"/>
      <protection hidden="1" locked="0"/>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20" xfId="0" applyFill="1" applyBorder="1" applyAlignment="1" applyProtection="1">
      <alignment/>
      <protection hidden="1"/>
    </xf>
    <xf numFmtId="0" fontId="0" fillId="33" borderId="11" xfId="0" applyFill="1" applyBorder="1" applyAlignment="1" applyProtection="1">
      <alignment/>
      <protection hidden="1"/>
    </xf>
    <xf numFmtId="0" fontId="72" fillId="33" borderId="22" xfId="0" applyFont="1" applyFill="1" applyBorder="1" applyAlignment="1" applyProtection="1">
      <alignment horizontal="center" textRotation="90"/>
      <protection hidden="1"/>
    </xf>
    <xf numFmtId="0" fontId="69" fillId="33" borderId="20" xfId="0" applyFont="1" applyFill="1" applyBorder="1" applyAlignment="1">
      <alignment/>
    </xf>
    <xf numFmtId="0" fontId="0" fillId="35" borderId="22" xfId="0" applyFill="1" applyBorder="1" applyAlignment="1">
      <alignment/>
    </xf>
    <xf numFmtId="14" fontId="73" fillId="33" borderId="0" xfId="0" applyNumberFormat="1" applyFont="1" applyFill="1" applyBorder="1" applyAlignment="1" applyProtection="1">
      <alignment/>
      <protection/>
    </xf>
    <xf numFmtId="0" fontId="74" fillId="33" borderId="17"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0" fontId="0" fillId="33" borderId="23" xfId="0" applyFill="1" applyBorder="1" applyAlignment="1">
      <alignment/>
    </xf>
    <xf numFmtId="49" fontId="70" fillId="33" borderId="24" xfId="0" applyNumberFormat="1" applyFont="1" applyFill="1" applyBorder="1" applyAlignment="1" applyProtection="1">
      <alignment horizontal="center" vertical="center" wrapText="1"/>
      <protection hidden="1" locked="0"/>
    </xf>
    <xf numFmtId="49" fontId="70" fillId="33" borderId="25" xfId="0" applyNumberFormat="1" applyFont="1" applyFill="1" applyBorder="1" applyAlignment="1" applyProtection="1">
      <alignment horizontal="center" vertical="center" wrapText="1"/>
      <protection hidden="1" locked="0"/>
    </xf>
    <xf numFmtId="0" fontId="70" fillId="33" borderId="0" xfId="0" applyFont="1" applyFill="1" applyBorder="1" applyAlignment="1">
      <alignment/>
    </xf>
    <xf numFmtId="0" fontId="0" fillId="33" borderId="26" xfId="0" applyFill="1" applyBorder="1" applyAlignment="1">
      <alignment/>
    </xf>
    <xf numFmtId="0" fontId="75" fillId="33" borderId="11" xfId="0" applyFont="1" applyFill="1" applyBorder="1" applyAlignment="1">
      <alignment vertical="top"/>
    </xf>
    <xf numFmtId="0" fontId="76" fillId="33" borderId="11" xfId="0" applyFont="1" applyFill="1" applyBorder="1" applyAlignment="1" applyProtection="1">
      <alignment vertical="center" wrapText="1"/>
      <protection hidden="1"/>
    </xf>
    <xf numFmtId="0" fontId="76" fillId="33" borderId="0" xfId="0" applyFont="1" applyFill="1" applyBorder="1" applyAlignment="1" applyProtection="1">
      <alignment vertical="center" wrapText="1"/>
      <protection hidden="1"/>
    </xf>
    <xf numFmtId="49" fontId="70" fillId="0" borderId="22" xfId="0" applyNumberFormat="1" applyFont="1" applyFill="1" applyBorder="1" applyAlignment="1" applyProtection="1">
      <alignment horizontal="center" vertical="center" wrapText="1"/>
      <protection hidden="1" locked="0"/>
    </xf>
    <xf numFmtId="0" fontId="74" fillId="0" borderId="17" xfId="0" applyFont="1" applyFill="1" applyBorder="1" applyAlignment="1" applyProtection="1">
      <alignment horizontal="center" vertical="center"/>
      <protection locked="0"/>
    </xf>
    <xf numFmtId="0" fontId="70" fillId="0" borderId="17" xfId="0" applyFont="1" applyFill="1" applyBorder="1" applyAlignment="1" applyProtection="1">
      <alignment horizontal="center" vertical="center"/>
      <protection locked="0"/>
    </xf>
    <xf numFmtId="49" fontId="70" fillId="33" borderId="18" xfId="0" applyNumberFormat="1" applyFont="1" applyFill="1" applyBorder="1" applyAlignment="1" applyProtection="1">
      <alignment horizontal="center" vertical="center" wrapText="1"/>
      <protection hidden="1" locked="0"/>
    </xf>
    <xf numFmtId="0" fontId="0" fillId="0" borderId="17" xfId="0" applyBorder="1" applyAlignment="1">
      <alignment/>
    </xf>
    <xf numFmtId="49" fontId="70" fillId="35" borderId="24" xfId="0" applyNumberFormat="1" applyFont="1" applyFill="1" applyBorder="1" applyAlignment="1" applyProtection="1">
      <alignment horizontal="center" vertical="center" wrapText="1"/>
      <protection hidden="1"/>
    </xf>
    <xf numFmtId="49" fontId="70" fillId="35" borderId="27" xfId="0" applyNumberFormat="1" applyFont="1" applyFill="1" applyBorder="1" applyAlignment="1" applyProtection="1">
      <alignment horizontal="center" vertical="center" wrapText="1"/>
      <protection hidden="1"/>
    </xf>
    <xf numFmtId="49" fontId="70" fillId="35" borderId="25" xfId="0" applyNumberFormat="1" applyFont="1" applyFill="1" applyBorder="1" applyAlignment="1" applyProtection="1">
      <alignment horizontal="center" vertical="center" wrapText="1"/>
      <protection hidden="1"/>
    </xf>
    <xf numFmtId="49" fontId="70" fillId="35" borderId="25" xfId="0" applyNumberFormat="1" applyFont="1" applyFill="1" applyBorder="1" applyAlignment="1" applyProtection="1">
      <alignment horizontal="center" vertical="center"/>
      <protection hidden="1"/>
    </xf>
    <xf numFmtId="49" fontId="70" fillId="36" borderId="28" xfId="0" applyNumberFormat="1" applyFont="1" applyFill="1" applyBorder="1" applyAlignment="1" applyProtection="1">
      <alignment horizontal="center" vertical="center" wrapText="1"/>
      <protection hidden="1"/>
    </xf>
    <xf numFmtId="49" fontId="70" fillId="35" borderId="27" xfId="0" applyNumberFormat="1" applyFont="1" applyFill="1" applyBorder="1" applyAlignment="1" applyProtection="1">
      <alignment horizontal="center" vertical="center"/>
      <protection hidden="1"/>
    </xf>
    <xf numFmtId="0" fontId="69" fillId="35" borderId="25" xfId="0" applyFont="1" applyFill="1" applyBorder="1" applyAlignment="1">
      <alignment/>
    </xf>
    <xf numFmtId="0" fontId="0" fillId="35" borderId="25" xfId="0" applyFill="1" applyBorder="1" applyAlignment="1">
      <alignment/>
    </xf>
    <xf numFmtId="0" fontId="0" fillId="35" borderId="29" xfId="0" applyFill="1" applyBorder="1" applyAlignment="1">
      <alignment/>
    </xf>
    <xf numFmtId="49" fontId="70" fillId="0" borderId="25" xfId="0" applyNumberFormat="1" applyFont="1" applyFill="1" applyBorder="1" applyAlignment="1" applyProtection="1">
      <alignment horizontal="center" vertical="center" wrapText="1"/>
      <protection hidden="1" locked="0"/>
    </xf>
    <xf numFmtId="0" fontId="70" fillId="33" borderId="0" xfId="0" applyFont="1" applyFill="1" applyBorder="1" applyAlignment="1">
      <alignment horizontal="left" vertical="top" wrapText="1"/>
    </xf>
    <xf numFmtId="0" fontId="77" fillId="33" borderId="0" xfId="0" applyFont="1" applyFill="1" applyBorder="1" applyAlignment="1" applyProtection="1">
      <alignment horizontal="center"/>
      <protection locked="0"/>
    </xf>
    <xf numFmtId="0" fontId="72" fillId="33" borderId="12" xfId="0" applyFont="1" applyFill="1" applyBorder="1" applyAlignment="1">
      <alignment vertical="top" wrapText="1"/>
    </xf>
    <xf numFmtId="0" fontId="0" fillId="33" borderId="0" xfId="0" applyFont="1" applyFill="1" applyBorder="1" applyAlignment="1" applyProtection="1">
      <alignment/>
      <protection/>
    </xf>
    <xf numFmtId="0" fontId="72" fillId="33" borderId="11" xfId="0" applyFont="1" applyFill="1" applyBorder="1" applyAlignment="1">
      <alignment vertical="top"/>
    </xf>
    <xf numFmtId="0" fontId="72" fillId="33" borderId="11" xfId="0" applyFont="1" applyFill="1" applyBorder="1" applyAlignment="1">
      <alignment horizontal="left" vertical="top"/>
    </xf>
    <xf numFmtId="0" fontId="72" fillId="33" borderId="12" xfId="0" applyFont="1" applyFill="1" applyBorder="1" applyAlignment="1" applyProtection="1">
      <alignment vertical="top" wrapText="1"/>
      <protection hidden="1"/>
    </xf>
    <xf numFmtId="49" fontId="73" fillId="33" borderId="0" xfId="0" applyNumberFormat="1" applyFont="1" applyFill="1" applyBorder="1" applyAlignment="1" applyProtection="1">
      <alignment horizontal="center" wrapText="1"/>
      <protection hidden="1"/>
    </xf>
    <xf numFmtId="0" fontId="77" fillId="33" borderId="12" xfId="0" applyFont="1" applyFill="1" applyBorder="1" applyAlignment="1" applyProtection="1">
      <alignment horizontal="center"/>
      <protection/>
    </xf>
    <xf numFmtId="49" fontId="77" fillId="33" borderId="0" xfId="0" applyNumberFormat="1" applyFont="1" applyFill="1" applyBorder="1" applyAlignment="1" applyProtection="1">
      <alignment/>
      <protection hidden="1"/>
    </xf>
    <xf numFmtId="49" fontId="77" fillId="33" borderId="0" xfId="0" applyNumberFormat="1" applyFont="1" applyFill="1" applyBorder="1" applyAlignment="1" applyProtection="1">
      <alignment horizontal="center"/>
      <protection hidden="1"/>
    </xf>
    <xf numFmtId="49" fontId="77" fillId="33" borderId="12" xfId="0" applyNumberFormat="1" applyFont="1" applyFill="1" applyBorder="1" applyAlignment="1" applyProtection="1">
      <alignment horizontal="center"/>
      <protection hidden="1"/>
    </xf>
    <xf numFmtId="0" fontId="37" fillId="33" borderId="0" xfId="0" applyFont="1" applyFill="1" applyBorder="1" applyAlignment="1">
      <alignment horizontal="center"/>
    </xf>
    <xf numFmtId="49" fontId="41" fillId="33" borderId="30" xfId="0" applyNumberFormat="1" applyFont="1" applyFill="1" applyBorder="1" applyAlignment="1" applyProtection="1">
      <alignment horizontal="center" vertical="center" wrapText="1"/>
      <protection hidden="1" locked="0"/>
    </xf>
    <xf numFmtId="49" fontId="41" fillId="0" borderId="18" xfId="0" applyNumberFormat="1" applyFont="1" applyFill="1" applyBorder="1" applyAlignment="1" applyProtection="1">
      <alignment horizontal="center" vertical="center" wrapText="1"/>
      <protection hidden="1" locked="0"/>
    </xf>
    <xf numFmtId="49" fontId="41" fillId="33" borderId="18" xfId="0" applyNumberFormat="1" applyFont="1" applyFill="1" applyBorder="1" applyAlignment="1" applyProtection="1">
      <alignment horizontal="center" vertical="center" wrapText="1"/>
      <protection hidden="1" locked="0"/>
    </xf>
    <xf numFmtId="0" fontId="41" fillId="33" borderId="18" xfId="0" applyFont="1" applyFill="1" applyBorder="1" applyAlignment="1" applyProtection="1">
      <alignment horizontal="center" vertical="center"/>
      <protection locked="0"/>
    </xf>
    <xf numFmtId="0" fontId="62" fillId="33" borderId="31" xfId="53" applyFill="1" applyBorder="1" applyAlignment="1" applyProtection="1">
      <alignment horizontal="center" vertical="center"/>
      <protection hidden="1"/>
    </xf>
    <xf numFmtId="0" fontId="62" fillId="33" borderId="32" xfId="53" applyFill="1" applyBorder="1" applyAlignment="1" applyProtection="1">
      <alignment horizontal="center" vertical="center"/>
      <protection hidden="1"/>
    </xf>
    <xf numFmtId="0" fontId="72" fillId="33" borderId="0" xfId="0" applyFont="1" applyFill="1" applyBorder="1" applyAlignment="1">
      <alignment vertical="top" wrapText="1"/>
    </xf>
    <xf numFmtId="0" fontId="78" fillId="0" borderId="11" xfId="0" applyFont="1" applyBorder="1" applyAlignment="1">
      <alignment/>
    </xf>
    <xf numFmtId="0" fontId="79" fillId="33" borderId="11" xfId="0" applyFont="1" applyFill="1" applyBorder="1" applyAlignment="1">
      <alignment/>
    </xf>
    <xf numFmtId="0" fontId="79" fillId="33" borderId="0" xfId="0" applyFont="1" applyFill="1" applyBorder="1" applyAlignment="1" applyProtection="1">
      <alignment/>
      <protection/>
    </xf>
    <xf numFmtId="0" fontId="79" fillId="33" borderId="0" xfId="0" applyFont="1" applyFill="1" applyBorder="1" applyAlignment="1">
      <alignment vertical="center"/>
    </xf>
    <xf numFmtId="0" fontId="80" fillId="33" borderId="11" xfId="0" applyFont="1" applyFill="1" applyBorder="1" applyAlignment="1" applyProtection="1">
      <alignment/>
      <protection hidden="1"/>
    </xf>
    <xf numFmtId="0" fontId="79" fillId="33" borderId="11" xfId="0" applyFont="1" applyFill="1" applyBorder="1" applyAlignment="1" applyProtection="1">
      <alignment/>
      <protection hidden="1"/>
    </xf>
    <xf numFmtId="0" fontId="76" fillId="33" borderId="33" xfId="0" applyFont="1" applyFill="1" applyBorder="1" applyAlignment="1" applyProtection="1">
      <alignment vertical="center" wrapText="1"/>
      <protection hidden="1"/>
    </xf>
    <xf numFmtId="0" fontId="76" fillId="33" borderId="31" xfId="0" applyFont="1" applyFill="1" applyBorder="1" applyAlignment="1" applyProtection="1">
      <alignment vertical="center" wrapText="1"/>
      <protection hidden="1"/>
    </xf>
    <xf numFmtId="0" fontId="0" fillId="33" borderId="31" xfId="0" applyFill="1" applyBorder="1" applyAlignment="1" applyProtection="1">
      <alignment horizontal="right"/>
      <protection hidden="1"/>
    </xf>
    <xf numFmtId="0" fontId="76" fillId="33" borderId="14" xfId="0" applyFont="1" applyFill="1" applyBorder="1" applyAlignment="1" applyProtection="1">
      <alignment vertical="center" wrapText="1"/>
      <protection hidden="1"/>
    </xf>
    <xf numFmtId="0" fontId="76" fillId="33" borderId="13" xfId="0" applyFont="1" applyFill="1" applyBorder="1" applyAlignment="1" applyProtection="1">
      <alignment vertical="center" wrapText="1"/>
      <protection hidden="1"/>
    </xf>
    <xf numFmtId="0" fontId="0" fillId="33" borderId="34" xfId="0" applyFill="1" applyBorder="1" applyAlignment="1" applyProtection="1">
      <alignment horizontal="right"/>
      <protection hidden="1"/>
    </xf>
    <xf numFmtId="0" fontId="41" fillId="33" borderId="35" xfId="0" applyFont="1" applyFill="1" applyBorder="1" applyAlignment="1" applyProtection="1">
      <alignment horizontal="center" vertical="center"/>
      <protection locked="0"/>
    </xf>
    <xf numFmtId="49" fontId="70" fillId="33" borderId="15" xfId="0" applyNumberFormat="1" applyFont="1" applyFill="1" applyBorder="1" applyAlignment="1" applyProtection="1">
      <alignment horizontal="center" vertical="center" wrapText="1"/>
      <protection hidden="1" locked="0"/>
    </xf>
    <xf numFmtId="0" fontId="70" fillId="33" borderId="22" xfId="0" applyFont="1" applyFill="1" applyBorder="1" applyAlignment="1" applyProtection="1">
      <alignment horizontal="center" vertical="center"/>
      <protection locked="0"/>
    </xf>
    <xf numFmtId="0" fontId="0" fillId="0" borderId="0" xfId="0" applyFill="1" applyAlignment="1">
      <alignment/>
    </xf>
    <xf numFmtId="0" fontId="68" fillId="33" borderId="23" xfId="0" applyFont="1" applyFill="1" applyBorder="1" applyAlignment="1" applyProtection="1">
      <alignment horizontal="center"/>
      <protection hidden="1"/>
    </xf>
    <xf numFmtId="0" fontId="0" fillId="0" borderId="0" xfId="0" applyBorder="1" applyAlignment="1">
      <alignment/>
    </xf>
    <xf numFmtId="49" fontId="41" fillId="33" borderId="17" xfId="0" applyNumberFormat="1" applyFont="1" applyFill="1" applyBorder="1" applyAlignment="1" applyProtection="1">
      <alignment horizontal="center" vertical="center" wrapText="1"/>
      <protection hidden="1" locked="0"/>
    </xf>
    <xf numFmtId="0" fontId="41" fillId="33" borderId="17" xfId="0" applyFont="1" applyFill="1" applyBorder="1" applyAlignment="1" applyProtection="1">
      <alignment horizontal="center" vertical="center"/>
      <protection locked="0"/>
    </xf>
    <xf numFmtId="0" fontId="41" fillId="33" borderId="22" xfId="0" applyFont="1" applyFill="1" applyBorder="1" applyAlignment="1" applyProtection="1">
      <alignment horizontal="center" vertical="center"/>
      <protection locked="0"/>
    </xf>
    <xf numFmtId="49" fontId="41" fillId="33" borderId="25" xfId="0" applyNumberFormat="1" applyFont="1" applyFill="1" applyBorder="1" applyAlignment="1" applyProtection="1">
      <alignment horizontal="center" vertical="center" wrapText="1"/>
      <protection hidden="1" locked="0"/>
    </xf>
    <xf numFmtId="0" fontId="41" fillId="33" borderId="25" xfId="0" applyFont="1" applyFill="1" applyBorder="1" applyAlignment="1" applyProtection="1">
      <alignment horizontal="center" vertical="center"/>
      <protection locked="0"/>
    </xf>
    <xf numFmtId="0" fontId="41" fillId="33" borderId="29" xfId="0" applyFont="1" applyFill="1" applyBorder="1" applyAlignment="1" applyProtection="1">
      <alignment horizontal="center" vertical="center"/>
      <protection locked="0"/>
    </xf>
    <xf numFmtId="0" fontId="0" fillId="33" borderId="0" xfId="0" applyFill="1" applyBorder="1" applyAlignment="1">
      <alignment/>
    </xf>
    <xf numFmtId="0" fontId="70" fillId="33" borderId="10" xfId="0" applyFont="1" applyFill="1" applyBorder="1" applyAlignment="1">
      <alignment vertical="top" wrapText="1"/>
    </xf>
    <xf numFmtId="0" fontId="70" fillId="33" borderId="20" xfId="0" applyFont="1" applyFill="1" applyBorder="1" applyAlignment="1">
      <alignment vertical="top" wrapText="1"/>
    </xf>
    <xf numFmtId="0" fontId="3" fillId="33" borderId="11" xfId="0" applyFont="1" applyFill="1" applyBorder="1" applyAlignment="1" applyProtection="1">
      <alignment vertical="center" wrapText="1"/>
      <protection hidden="1"/>
    </xf>
    <xf numFmtId="0" fontId="37" fillId="33" borderId="0" xfId="0" applyFont="1" applyFill="1" applyBorder="1" applyAlignment="1">
      <alignment/>
    </xf>
    <xf numFmtId="0" fontId="41" fillId="33" borderId="0" xfId="0" applyFont="1" applyFill="1" applyBorder="1" applyAlignment="1">
      <alignment vertical="top" wrapText="1"/>
    </xf>
    <xf numFmtId="0" fontId="41" fillId="0" borderId="0" xfId="0" applyFont="1" applyFill="1" applyBorder="1" applyAlignment="1">
      <alignment vertical="top" wrapText="1"/>
    </xf>
    <xf numFmtId="0" fontId="37" fillId="0" borderId="0" xfId="0" applyFont="1" applyFill="1" applyBorder="1" applyAlignment="1">
      <alignment/>
    </xf>
    <xf numFmtId="0" fontId="43" fillId="0" borderId="0" xfId="0" applyFont="1" applyFill="1" applyBorder="1" applyAlignment="1">
      <alignment horizontal="left" vertical="top"/>
    </xf>
    <xf numFmtId="0" fontId="37" fillId="33" borderId="0" xfId="0" applyFont="1" applyFill="1" applyBorder="1" applyAlignment="1">
      <alignment horizontal="right"/>
    </xf>
    <xf numFmtId="0" fontId="0" fillId="0" borderId="36" xfId="0" applyBorder="1" applyAlignment="1">
      <alignment/>
    </xf>
    <xf numFmtId="0" fontId="75" fillId="33" borderId="31" xfId="0" applyFont="1" applyFill="1" applyBorder="1" applyAlignment="1">
      <alignment wrapText="1" shrinkToFit="1"/>
    </xf>
    <xf numFmtId="0" fontId="70" fillId="33" borderId="20" xfId="0" applyFont="1" applyFill="1" applyBorder="1" applyAlignment="1">
      <alignment horizontal="left" vertical="top"/>
    </xf>
    <xf numFmtId="0" fontId="75" fillId="33" borderId="20" xfId="0" applyFont="1" applyFill="1" applyBorder="1" applyAlignment="1">
      <alignment horizontal="left" vertical="top"/>
    </xf>
    <xf numFmtId="0" fontId="75" fillId="33" borderId="21" xfId="0" applyFont="1" applyFill="1" applyBorder="1" applyAlignment="1">
      <alignment horizontal="left" vertical="top"/>
    </xf>
    <xf numFmtId="0" fontId="75" fillId="33" borderId="0" xfId="0" applyFont="1" applyFill="1" applyBorder="1" applyAlignment="1">
      <alignment horizontal="center"/>
    </xf>
    <xf numFmtId="0" fontId="75" fillId="33" borderId="0" xfId="0" applyFont="1" applyFill="1" applyBorder="1" applyAlignment="1">
      <alignment horizontal="left" vertical="top"/>
    </xf>
    <xf numFmtId="0" fontId="75" fillId="33" borderId="12" xfId="0" applyFont="1" applyFill="1" applyBorder="1" applyAlignment="1">
      <alignment horizontal="left" vertical="top"/>
    </xf>
    <xf numFmtId="0" fontId="71" fillId="33" borderId="11" xfId="0" applyFont="1" applyFill="1" applyBorder="1" applyAlignment="1" applyProtection="1">
      <alignment horizontal="center" vertical="center" wrapText="1"/>
      <protection hidden="1"/>
    </xf>
    <xf numFmtId="0" fontId="71" fillId="33" borderId="0" xfId="0" applyFont="1" applyFill="1" applyBorder="1" applyAlignment="1" applyProtection="1">
      <alignment horizontal="center" vertical="center" wrapText="1"/>
      <protection hidden="1"/>
    </xf>
    <xf numFmtId="0" fontId="0" fillId="33" borderId="0" xfId="0" applyFill="1" applyBorder="1" applyAlignment="1">
      <alignment/>
    </xf>
    <xf numFmtId="164" fontId="68" fillId="33" borderId="0" xfId="0" applyNumberFormat="1" applyFont="1" applyFill="1" applyBorder="1" applyAlignment="1" applyProtection="1">
      <alignment horizontal="right" vertical="center"/>
      <protection hidden="1"/>
    </xf>
    <xf numFmtId="0" fontId="0" fillId="33" borderId="0" xfId="0" applyFill="1" applyBorder="1" applyAlignment="1">
      <alignment/>
    </xf>
    <xf numFmtId="0" fontId="0" fillId="33" borderId="23" xfId="0" applyFill="1" applyBorder="1" applyAlignment="1">
      <alignment/>
    </xf>
    <xf numFmtId="0" fontId="72" fillId="33" borderId="0" xfId="0" applyFont="1" applyFill="1" applyBorder="1" applyAlignment="1" applyProtection="1">
      <alignment vertical="top"/>
      <protection hidden="1"/>
    </xf>
    <xf numFmtId="164" fontId="0" fillId="33" borderId="0" xfId="0" applyNumberFormat="1" applyFill="1" applyBorder="1" applyAlignment="1" applyProtection="1">
      <alignment vertical="center"/>
      <protection hidden="1"/>
    </xf>
    <xf numFmtId="164" fontId="0" fillId="33" borderId="12" xfId="0" applyNumberFormat="1" applyFill="1" applyBorder="1" applyAlignment="1" applyProtection="1">
      <alignment vertical="center"/>
      <protection hidden="1"/>
    </xf>
    <xf numFmtId="49" fontId="0" fillId="33" borderId="13" xfId="0" applyNumberFormat="1" applyFill="1" applyBorder="1" applyAlignment="1" applyProtection="1">
      <alignment horizontal="center" vertical="center"/>
      <protection hidden="1"/>
    </xf>
    <xf numFmtId="164" fontId="68" fillId="33" borderId="13" xfId="0" applyNumberFormat="1" applyFont="1" applyFill="1" applyBorder="1" applyAlignment="1" applyProtection="1">
      <alignment horizontal="right" vertical="center"/>
      <protection hidden="1"/>
    </xf>
    <xf numFmtId="49" fontId="0" fillId="33" borderId="0" xfId="0" applyNumberFormat="1" applyFill="1" applyBorder="1" applyAlignment="1" applyProtection="1">
      <alignment horizontal="left" vertical="center"/>
      <protection hidden="1"/>
    </xf>
    <xf numFmtId="0" fontId="71" fillId="33" borderId="11" xfId="0" applyFont="1" applyFill="1" applyBorder="1" applyAlignment="1" applyProtection="1">
      <alignment horizontal="center" vertical="center"/>
      <protection hidden="1"/>
    </xf>
    <xf numFmtId="0" fontId="71" fillId="33" borderId="33" xfId="0" applyFont="1" applyFill="1" applyBorder="1" applyAlignment="1" applyProtection="1">
      <alignment horizontal="center" vertical="center"/>
      <protection hidden="1"/>
    </xf>
    <xf numFmtId="0" fontId="81" fillId="0" borderId="33" xfId="0" applyFont="1" applyFill="1" applyBorder="1" applyAlignment="1" applyProtection="1">
      <alignment/>
      <protection hidden="1"/>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vertical="center"/>
    </xf>
    <xf numFmtId="0" fontId="37" fillId="33" borderId="0" xfId="0" applyFont="1" applyFill="1" applyBorder="1" applyAlignment="1">
      <alignment vertical="center"/>
    </xf>
    <xf numFmtId="0" fontId="0" fillId="33" borderId="0" xfId="0" applyFill="1" applyBorder="1" applyAlignment="1">
      <alignment vertical="center"/>
    </xf>
    <xf numFmtId="0" fontId="0" fillId="0" borderId="40" xfId="0" applyBorder="1" applyAlignment="1">
      <alignment horizontal="center" vertical="center"/>
    </xf>
    <xf numFmtId="0" fontId="0" fillId="33" borderId="0" xfId="0" applyFont="1" applyFill="1" applyBorder="1" applyAlignment="1">
      <alignment/>
    </xf>
    <xf numFmtId="0" fontId="75" fillId="33" borderId="0" xfId="0" applyFont="1" applyFill="1" applyBorder="1" applyAlignment="1" applyProtection="1">
      <alignment horizontal="left" vertical="center"/>
      <protection hidden="1"/>
    </xf>
    <xf numFmtId="0" fontId="75" fillId="33" borderId="12" xfId="0" applyFont="1" applyFill="1" applyBorder="1" applyAlignment="1" applyProtection="1">
      <alignment horizontal="left" vertical="center"/>
      <protection hidden="1"/>
    </xf>
    <xf numFmtId="1" fontId="0" fillId="33" borderId="31" xfId="0" applyNumberFormat="1" applyFill="1" applyBorder="1" applyAlignment="1" applyProtection="1">
      <alignment vertical="center"/>
      <protection hidden="1"/>
    </xf>
    <xf numFmtId="0" fontId="0" fillId="33" borderId="0" xfId="0" applyFill="1" applyBorder="1" applyAlignment="1">
      <alignment/>
    </xf>
    <xf numFmtId="1" fontId="0" fillId="37" borderId="0" xfId="0" applyNumberFormat="1" applyFill="1" applyBorder="1" applyAlignment="1" applyProtection="1">
      <alignment vertical="center"/>
      <protection hidden="1"/>
    </xf>
    <xf numFmtId="1" fontId="0" fillId="37" borderId="23" xfId="0" applyNumberFormat="1" applyFill="1" applyBorder="1" applyAlignment="1" applyProtection="1">
      <alignment vertical="center"/>
      <protection hidden="1"/>
    </xf>
    <xf numFmtId="1" fontId="0" fillId="33" borderId="13" xfId="0" applyNumberFormat="1" applyFill="1" applyBorder="1" applyAlignment="1" applyProtection="1">
      <alignment vertical="center"/>
      <protection hidden="1"/>
    </xf>
    <xf numFmtId="0" fontId="68" fillId="33" borderId="23" xfId="0" applyFont="1" applyFill="1" applyBorder="1" applyAlignment="1" applyProtection="1">
      <alignment horizontal="center" wrapText="1"/>
      <protection hidden="1"/>
    </xf>
    <xf numFmtId="0" fontId="0" fillId="33" borderId="0" xfId="0" applyFill="1" applyBorder="1" applyAlignment="1">
      <alignment horizontal="center"/>
    </xf>
    <xf numFmtId="0" fontId="76" fillId="33" borderId="41" xfId="0" applyFont="1" applyFill="1" applyBorder="1" applyAlignment="1" applyProtection="1">
      <alignment horizontal="left" vertical="top" wrapText="1"/>
      <protection hidden="1"/>
    </xf>
    <xf numFmtId="0" fontId="76" fillId="33" borderId="42" xfId="0" applyFont="1" applyFill="1" applyBorder="1" applyAlignment="1" applyProtection="1">
      <alignment horizontal="left" vertical="top" wrapText="1"/>
      <protection hidden="1"/>
    </xf>
    <xf numFmtId="0" fontId="0" fillId="0" borderId="42" xfId="0" applyBorder="1" applyAlignment="1">
      <alignment horizontal="center" vertical="center"/>
    </xf>
    <xf numFmtId="0" fontId="81" fillId="0" borderId="10" xfId="0" applyFont="1" applyFill="1" applyBorder="1" applyAlignment="1" applyProtection="1">
      <alignment/>
      <protection hidden="1"/>
    </xf>
    <xf numFmtId="49" fontId="0" fillId="33" borderId="0" xfId="0" applyNumberFormat="1" applyFill="1" applyBorder="1" applyAlignment="1" applyProtection="1">
      <alignment vertical="center"/>
      <protection hidden="1"/>
    </xf>
    <xf numFmtId="0" fontId="0" fillId="33" borderId="0" xfId="0" applyFont="1" applyFill="1" applyBorder="1" applyAlignment="1">
      <alignment/>
    </xf>
    <xf numFmtId="49" fontId="0" fillId="33" borderId="0" xfId="0" applyNumberFormat="1" applyFont="1" applyFill="1" applyBorder="1" applyAlignment="1" applyProtection="1">
      <alignment vertical="center"/>
      <protection hidden="1"/>
    </xf>
    <xf numFmtId="164" fontId="0" fillId="33" borderId="0" xfId="0" applyNumberFormat="1" applyFont="1" applyFill="1" applyBorder="1" applyAlignment="1" applyProtection="1">
      <alignment vertical="center"/>
      <protection hidden="1"/>
    </xf>
    <xf numFmtId="0" fontId="0" fillId="33" borderId="0" xfId="0"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0" borderId="43" xfId="0" applyBorder="1" applyAlignment="1">
      <alignment horizontal="center" vertical="center"/>
    </xf>
    <xf numFmtId="0" fontId="0" fillId="0" borderId="44" xfId="0" applyBorder="1" applyAlignment="1">
      <alignment horizontal="center" vertical="center"/>
    </xf>
    <xf numFmtId="0" fontId="41" fillId="0" borderId="0" xfId="0" applyFont="1" applyFill="1" applyBorder="1" applyAlignment="1">
      <alignment horizontal="right" vertical="top" wrapText="1"/>
    </xf>
    <xf numFmtId="0" fontId="45" fillId="33" borderId="0" xfId="0" applyFont="1" applyFill="1" applyBorder="1" applyAlignment="1">
      <alignment horizontal="center"/>
    </xf>
    <xf numFmtId="0" fontId="41" fillId="33" borderId="0" xfId="0" applyFont="1" applyFill="1" applyBorder="1" applyAlignment="1">
      <alignment horizontal="center" vertical="top" wrapText="1"/>
    </xf>
    <xf numFmtId="0" fontId="0" fillId="0" borderId="0" xfId="0" applyFill="1" applyAlignment="1">
      <alignment horizontal="center"/>
    </xf>
    <xf numFmtId="1" fontId="0" fillId="33" borderId="0" xfId="0" applyNumberFormat="1" applyFill="1" applyBorder="1" applyAlignment="1" applyProtection="1">
      <alignment horizontal="center" vertical="center" wrapText="1"/>
      <protection hidden="1"/>
    </xf>
    <xf numFmtId="0" fontId="72" fillId="33" borderId="11" xfId="0" applyFont="1" applyFill="1" applyBorder="1" applyAlignment="1">
      <alignment vertical="top" wrapText="1"/>
    </xf>
    <xf numFmtId="0" fontId="0" fillId="0" borderId="0" xfId="0" applyFill="1" applyAlignment="1">
      <alignment horizontal="center"/>
    </xf>
    <xf numFmtId="8" fontId="68" fillId="33" borderId="23" xfId="0" applyNumberFormat="1" applyFont="1" applyFill="1" applyBorder="1" applyAlignment="1" applyProtection="1">
      <alignment horizontal="center"/>
      <protection hidden="1"/>
    </xf>
    <xf numFmtId="164" fontId="68" fillId="33" borderId="23" xfId="0" applyNumberFormat="1" applyFont="1" applyFill="1" applyBorder="1" applyAlignment="1" applyProtection="1">
      <alignment horizontal="center"/>
      <protection hidden="1"/>
    </xf>
    <xf numFmtId="0" fontId="0" fillId="33" borderId="0" xfId="0" applyFill="1" applyBorder="1" applyAlignment="1">
      <alignment/>
    </xf>
    <xf numFmtId="0" fontId="0" fillId="33" borderId="12" xfId="0" applyFill="1" applyBorder="1" applyAlignment="1">
      <alignment/>
    </xf>
    <xf numFmtId="0" fontId="75" fillId="33" borderId="20" xfId="0" applyFont="1" applyFill="1" applyBorder="1" applyAlignment="1">
      <alignment wrapText="1" shrinkToFit="1"/>
    </xf>
    <xf numFmtId="0" fontId="62" fillId="33" borderId="21" xfId="53" applyFill="1" applyBorder="1" applyAlignment="1" applyProtection="1">
      <alignment horizontal="center" vertical="center"/>
      <protection hidden="1"/>
    </xf>
    <xf numFmtId="164" fontId="0" fillId="37" borderId="0" xfId="0" applyNumberFormat="1" applyFill="1" applyBorder="1" applyAlignment="1" applyProtection="1">
      <alignment vertical="center"/>
      <protection hidden="1"/>
    </xf>
    <xf numFmtId="164" fontId="0" fillId="37" borderId="12" xfId="0" applyNumberFormat="1" applyFill="1" applyBorder="1" applyAlignment="1" applyProtection="1">
      <alignment vertical="center"/>
      <protection hidden="1"/>
    </xf>
    <xf numFmtId="164" fontId="0" fillId="37" borderId="23" xfId="0" applyNumberFormat="1" applyFill="1" applyBorder="1" applyAlignment="1" applyProtection="1">
      <alignment vertical="center"/>
      <protection hidden="1"/>
    </xf>
    <xf numFmtId="164" fontId="0" fillId="37" borderId="45" xfId="0" applyNumberFormat="1" applyFill="1" applyBorder="1" applyAlignment="1" applyProtection="1">
      <alignment vertical="center"/>
      <protection hidden="1"/>
    </xf>
    <xf numFmtId="0" fontId="75" fillId="33" borderId="46" xfId="0" applyFont="1" applyFill="1" applyBorder="1" applyAlignment="1">
      <alignment wrapText="1" shrinkToFit="1"/>
    </xf>
    <xf numFmtId="0" fontId="62" fillId="33" borderId="46" xfId="53" applyFill="1" applyBorder="1" applyAlignment="1" applyProtection="1">
      <alignment horizontal="center" vertical="center"/>
      <protection hidden="1"/>
    </xf>
    <xf numFmtId="164" fontId="0" fillId="0" borderId="0" xfId="0" applyNumberFormat="1" applyFill="1" applyAlignment="1">
      <alignment/>
    </xf>
    <xf numFmtId="4" fontId="0" fillId="0" borderId="0" xfId="0" applyNumberFormat="1" applyFill="1" applyAlignment="1">
      <alignment/>
    </xf>
    <xf numFmtId="1" fontId="68" fillId="33" borderId="0" xfId="0" applyNumberFormat="1" applyFont="1" applyFill="1" applyBorder="1" applyAlignment="1" applyProtection="1">
      <alignment vertical="center"/>
      <protection hidden="1"/>
    </xf>
    <xf numFmtId="1" fontId="37" fillId="33" borderId="0" xfId="0" applyNumberFormat="1" applyFont="1" applyFill="1" applyBorder="1" applyAlignment="1">
      <alignment horizontal="center"/>
    </xf>
    <xf numFmtId="0" fontId="72" fillId="33" borderId="11" xfId="0" applyNumberFormat="1" applyFont="1" applyFill="1" applyBorder="1" applyAlignment="1">
      <alignment vertical="top" wrapText="1"/>
    </xf>
    <xf numFmtId="0" fontId="72" fillId="33" borderId="0" xfId="0" applyNumberFormat="1" applyFont="1" applyFill="1" applyBorder="1" applyAlignment="1">
      <alignment vertical="top" wrapText="1"/>
    </xf>
    <xf numFmtId="0" fontId="0" fillId="33" borderId="0" xfId="0" applyFill="1" applyBorder="1" applyAlignment="1">
      <alignment/>
    </xf>
    <xf numFmtId="49" fontId="82" fillId="33" borderId="0" xfId="0" applyNumberFormat="1" applyFont="1" applyFill="1" applyBorder="1" applyAlignment="1" applyProtection="1">
      <alignment vertical="top" wrapText="1"/>
      <protection hidden="1"/>
    </xf>
    <xf numFmtId="49" fontId="82" fillId="33" borderId="12" xfId="0" applyNumberFormat="1" applyFont="1" applyFill="1" applyBorder="1" applyAlignment="1" applyProtection="1">
      <alignment vertical="top" wrapText="1"/>
      <protection hidden="1"/>
    </xf>
    <xf numFmtId="0" fontId="70" fillId="33" borderId="12" xfId="0" applyNumberFormat="1" applyFont="1" applyFill="1" applyBorder="1" applyAlignment="1">
      <alignment vertical="top" wrapText="1"/>
    </xf>
    <xf numFmtId="0" fontId="72" fillId="33" borderId="0" xfId="0" applyFont="1" applyFill="1" applyBorder="1" applyAlignment="1">
      <alignment wrapText="1"/>
    </xf>
    <xf numFmtId="0" fontId="72" fillId="33" borderId="12" xfId="0" applyFont="1" applyFill="1" applyBorder="1" applyAlignment="1">
      <alignment wrapText="1"/>
    </xf>
    <xf numFmtId="0" fontId="0" fillId="0" borderId="47" xfId="0" applyBorder="1" applyAlignment="1">
      <alignment horizontal="center" vertical="center"/>
    </xf>
    <xf numFmtId="0" fontId="72" fillId="33" borderId="48" xfId="0" applyFont="1" applyFill="1" applyBorder="1" applyAlignment="1">
      <alignment vertical="top" wrapText="1"/>
    </xf>
    <xf numFmtId="0" fontId="72" fillId="33" borderId="49" xfId="0" applyNumberFormat="1" applyFont="1" applyFill="1" applyBorder="1" applyAlignment="1">
      <alignment vertical="top" wrapText="1"/>
    </xf>
    <xf numFmtId="0" fontId="0" fillId="33" borderId="11" xfId="0" applyFill="1" applyBorder="1" applyAlignment="1">
      <alignment horizontal="left"/>
    </xf>
    <xf numFmtId="0" fontId="0" fillId="33" borderId="0" xfId="0" applyFill="1" applyBorder="1" applyAlignment="1">
      <alignment horizontal="left"/>
    </xf>
    <xf numFmtId="0" fontId="72" fillId="33" borderId="0" xfId="0" applyFont="1" applyFill="1" applyBorder="1" applyAlignment="1">
      <alignment horizontal="left" vertical="top" wrapText="1"/>
    </xf>
    <xf numFmtId="0" fontId="0" fillId="0" borderId="0" xfId="0" applyFill="1" applyAlignment="1">
      <alignment horizontal="center"/>
    </xf>
    <xf numFmtId="0" fontId="0" fillId="33" borderId="0" xfId="0" applyFill="1" applyBorder="1" applyAlignment="1">
      <alignment/>
    </xf>
    <xf numFmtId="0" fontId="70" fillId="33" borderId="0" xfId="0" applyFont="1" applyFill="1" applyBorder="1" applyAlignment="1">
      <alignment vertical="center" wrapText="1"/>
    </xf>
    <xf numFmtId="0" fontId="37" fillId="33" borderId="0" xfId="0" applyFont="1" applyFill="1" applyBorder="1" applyAlignment="1">
      <alignment horizontal="right" vertical="center"/>
    </xf>
    <xf numFmtId="0" fontId="0" fillId="0" borderId="50" xfId="0" applyBorder="1" applyAlignment="1">
      <alignment/>
    </xf>
    <xf numFmtId="0" fontId="0" fillId="0" borderId="51" xfId="0" applyBorder="1" applyAlignment="1">
      <alignment/>
    </xf>
    <xf numFmtId="0" fontId="76" fillId="33" borderId="11" xfId="0" applyFont="1" applyFill="1" applyBorder="1" applyAlignment="1" applyProtection="1">
      <alignment horizontal="left" vertical="center" wrapText="1"/>
      <protection hidden="1"/>
    </xf>
    <xf numFmtId="0" fontId="0" fillId="0" borderId="52" xfId="0" applyBorder="1" applyAlignment="1">
      <alignment horizontal="center" vertical="center"/>
    </xf>
    <xf numFmtId="0" fontId="0" fillId="0" borderId="53" xfId="0" applyBorder="1" applyAlignment="1">
      <alignment horizontal="center" vertical="center"/>
    </xf>
    <xf numFmtId="1" fontId="0" fillId="33" borderId="23" xfId="0" applyNumberFormat="1" applyFill="1" applyBorder="1" applyAlignment="1" applyProtection="1">
      <alignment horizontal="center" vertical="center"/>
      <protection hidden="1"/>
    </xf>
    <xf numFmtId="49" fontId="70" fillId="36" borderId="17" xfId="0" applyNumberFormat="1" applyFont="1" applyFill="1" applyBorder="1" applyAlignment="1" applyProtection="1">
      <alignment horizontal="center" vertical="center" wrapText="1"/>
      <protection hidden="1"/>
    </xf>
    <xf numFmtId="49" fontId="70" fillId="36" borderId="16" xfId="0" applyNumberFormat="1" applyFont="1" applyFill="1" applyBorder="1" applyAlignment="1" applyProtection="1">
      <alignment horizontal="center" vertical="center" wrapText="1"/>
      <protection hidden="1"/>
    </xf>
    <xf numFmtId="0" fontId="70" fillId="35" borderId="17" xfId="0" applyFont="1" applyFill="1" applyBorder="1" applyAlignment="1">
      <alignment horizontal="center" vertical="center"/>
    </xf>
    <xf numFmtId="0" fontId="83" fillId="0" borderId="0" xfId="0" applyFont="1" applyBorder="1" applyAlignment="1">
      <alignment/>
    </xf>
    <xf numFmtId="49" fontId="84" fillId="33" borderId="11" xfId="0" applyNumberFormat="1" applyFont="1" applyFill="1" applyBorder="1" applyAlignment="1" applyProtection="1">
      <alignment vertical="center"/>
      <protection hidden="1"/>
    </xf>
    <xf numFmtId="0" fontId="84" fillId="0" borderId="0" xfId="0" applyFont="1" applyBorder="1" applyAlignment="1">
      <alignment vertical="center"/>
    </xf>
    <xf numFmtId="0" fontId="72" fillId="33" borderId="11" xfId="0" applyFont="1" applyFill="1" applyBorder="1" applyAlignment="1" applyProtection="1">
      <alignment horizontal="left" vertical="top" wrapText="1"/>
      <protection hidden="1"/>
    </xf>
    <xf numFmtId="0" fontId="85" fillId="38" borderId="31" xfId="0" applyFont="1" applyFill="1" applyBorder="1" applyAlignment="1" applyProtection="1">
      <alignment horizontal="center" vertical="center"/>
      <protection hidden="1"/>
    </xf>
    <xf numFmtId="0" fontId="85" fillId="38" borderId="23" xfId="0" applyFont="1" applyFill="1" applyBorder="1" applyAlignment="1" applyProtection="1">
      <alignment horizontal="center" vertical="center"/>
      <protection hidden="1"/>
    </xf>
    <xf numFmtId="0" fontId="72" fillId="33" borderId="54" xfId="0" applyFont="1" applyFill="1" applyBorder="1" applyAlignment="1" applyProtection="1">
      <alignment horizontal="center" vertical="center" textRotation="90" wrapText="1"/>
      <protection hidden="1"/>
    </xf>
    <xf numFmtId="0" fontId="72" fillId="33" borderId="18" xfId="0" applyFont="1" applyFill="1" applyBorder="1" applyAlignment="1" applyProtection="1">
      <alignment horizontal="center" vertical="center" textRotation="90" wrapText="1"/>
      <protection hidden="1"/>
    </xf>
    <xf numFmtId="0" fontId="0" fillId="33" borderId="0" xfId="0" applyFill="1" applyBorder="1" applyAlignment="1">
      <alignment/>
    </xf>
    <xf numFmtId="49" fontId="70" fillId="35" borderId="55" xfId="0" applyNumberFormat="1" applyFont="1" applyFill="1" applyBorder="1" applyAlignment="1" applyProtection="1">
      <alignment horizontal="center" vertical="center" wrapText="1"/>
      <protection hidden="1"/>
    </xf>
    <xf numFmtId="0" fontId="70" fillId="33" borderId="55" xfId="0" applyNumberFormat="1" applyFont="1" applyFill="1" applyBorder="1" applyAlignment="1" applyProtection="1">
      <alignment horizontal="center" vertical="center" wrapText="1"/>
      <protection hidden="1"/>
    </xf>
    <xf numFmtId="0" fontId="70" fillId="0" borderId="17" xfId="0" applyNumberFormat="1" applyFont="1" applyFill="1" applyBorder="1" applyAlignment="1" applyProtection="1">
      <alignment horizontal="center" vertical="center" wrapText="1"/>
      <protection hidden="1" locked="0"/>
    </xf>
    <xf numFmtId="0" fontId="0" fillId="33" borderId="11" xfId="0" applyFill="1" applyBorder="1" applyAlignment="1">
      <alignment horizontal="center"/>
    </xf>
    <xf numFmtId="0" fontId="70" fillId="35" borderId="15" xfId="0" applyFont="1" applyFill="1" applyBorder="1" applyAlignment="1">
      <alignment horizontal="center" vertical="center"/>
    </xf>
    <xf numFmtId="0" fontId="70" fillId="37" borderId="16" xfId="0" applyNumberFormat="1" applyFont="1" applyFill="1" applyBorder="1" applyAlignment="1" applyProtection="1">
      <alignment horizontal="center" vertical="center" wrapText="1"/>
      <protection locked="0"/>
    </xf>
    <xf numFmtId="0" fontId="70" fillId="33" borderId="17" xfId="0" applyNumberFormat="1" applyFont="1" applyFill="1" applyBorder="1" applyAlignment="1" applyProtection="1">
      <alignment horizontal="center" vertical="center" wrapText="1"/>
      <protection locked="0"/>
    </xf>
    <xf numFmtId="0" fontId="70" fillId="37" borderId="17" xfId="0" applyNumberFormat="1" applyFont="1" applyFill="1" applyBorder="1" applyAlignment="1" applyProtection="1">
      <alignment horizontal="center" vertical="center" wrapText="1"/>
      <protection locked="0"/>
    </xf>
    <xf numFmtId="0" fontId="72" fillId="33" borderId="11"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12" xfId="0" applyFont="1" applyFill="1" applyBorder="1" applyAlignment="1">
      <alignment horizontal="left" vertical="top" wrapText="1"/>
    </xf>
    <xf numFmtId="0" fontId="0" fillId="33" borderId="0" xfId="0" applyFill="1" applyBorder="1" applyAlignment="1">
      <alignment horizontal="left"/>
    </xf>
    <xf numFmtId="0" fontId="0" fillId="33" borderId="0" xfId="0" applyFill="1" applyBorder="1" applyAlignment="1">
      <alignment/>
    </xf>
    <xf numFmtId="49" fontId="70" fillId="39" borderId="56" xfId="0" applyNumberFormat="1" applyFont="1" applyFill="1" applyBorder="1" applyAlignment="1" applyProtection="1">
      <alignment horizontal="center" vertical="center" wrapText="1"/>
      <protection hidden="1"/>
    </xf>
    <xf numFmtId="0" fontId="70" fillId="39" borderId="56" xfId="0" applyNumberFormat="1" applyFont="1" applyFill="1" applyBorder="1" applyAlignment="1" applyProtection="1">
      <alignment horizontal="center" vertical="center" wrapText="1"/>
      <protection hidden="1"/>
    </xf>
    <xf numFmtId="0" fontId="72" fillId="33" borderId="11" xfId="0" applyFont="1" applyFill="1" applyBorder="1" applyAlignment="1" applyProtection="1">
      <alignment horizontal="center" vertical="center" wrapText="1"/>
      <protection hidden="1"/>
    </xf>
    <xf numFmtId="49" fontId="70" fillId="37" borderId="11" xfId="0" applyNumberFormat="1" applyFont="1" applyFill="1" applyBorder="1" applyAlignment="1" applyProtection="1">
      <alignment horizontal="center" vertical="center" wrapText="1"/>
      <protection hidden="1"/>
    </xf>
    <xf numFmtId="0" fontId="70" fillId="37" borderId="11" xfId="0" applyNumberFormat="1" applyFont="1" applyFill="1" applyBorder="1" applyAlignment="1" applyProtection="1">
      <alignment horizontal="center" vertical="center" wrapText="1"/>
      <protection locked="0"/>
    </xf>
    <xf numFmtId="0" fontId="70" fillId="33" borderId="0" xfId="0" applyNumberFormat="1" applyFont="1" applyFill="1" applyBorder="1" applyAlignment="1" applyProtection="1">
      <alignment horizontal="center" vertical="center" wrapText="1"/>
      <protection hidden="1" locked="0"/>
    </xf>
    <xf numFmtId="0" fontId="70" fillId="37" borderId="27" xfId="0" applyNumberFormat="1" applyFont="1" applyFill="1" applyBorder="1" applyAlignment="1" applyProtection="1">
      <alignment horizontal="center" vertical="center" wrapText="1"/>
      <protection locked="0"/>
    </xf>
    <xf numFmtId="0" fontId="70" fillId="33" borderId="25" xfId="0" applyNumberFormat="1" applyFont="1" applyFill="1" applyBorder="1" applyAlignment="1" applyProtection="1">
      <alignment horizontal="center" vertical="center" wrapText="1"/>
      <protection locked="0"/>
    </xf>
    <xf numFmtId="0" fontId="37" fillId="33" borderId="36" xfId="0" applyFont="1" applyFill="1" applyBorder="1" applyAlignment="1">
      <alignment/>
    </xf>
    <xf numFmtId="0" fontId="0" fillId="33" borderId="57" xfId="0" applyFill="1" applyBorder="1" applyAlignment="1">
      <alignment/>
    </xf>
    <xf numFmtId="0" fontId="0" fillId="33" borderId="37" xfId="0" applyFill="1" applyBorder="1" applyAlignment="1">
      <alignment/>
    </xf>
    <xf numFmtId="0" fontId="37" fillId="0" borderId="38" xfId="0" applyFont="1" applyFill="1" applyBorder="1" applyAlignment="1">
      <alignment/>
    </xf>
    <xf numFmtId="0" fontId="0" fillId="0" borderId="38" xfId="0" applyFill="1" applyBorder="1" applyAlignment="1">
      <alignment/>
    </xf>
    <xf numFmtId="0" fontId="37" fillId="33" borderId="38" xfId="0" applyFont="1" applyFill="1" applyBorder="1" applyAlignment="1">
      <alignment/>
    </xf>
    <xf numFmtId="0" fontId="0" fillId="33" borderId="38" xfId="0" applyFill="1" applyBorder="1" applyAlignment="1">
      <alignment/>
    </xf>
    <xf numFmtId="0" fontId="0" fillId="0" borderId="12" xfId="0" applyBorder="1" applyAlignment="1">
      <alignment/>
    </xf>
    <xf numFmtId="0" fontId="70" fillId="33" borderId="0" xfId="0" applyFont="1" applyFill="1" applyAlignment="1">
      <alignment/>
    </xf>
    <xf numFmtId="0" fontId="70" fillId="33" borderId="0" xfId="0" applyNumberFormat="1" applyFont="1" applyFill="1" applyAlignment="1">
      <alignment/>
    </xf>
    <xf numFmtId="0" fontId="70" fillId="35" borderId="22" xfId="0" applyFont="1" applyFill="1" applyBorder="1" applyAlignment="1">
      <alignment horizontal="center" vertical="center"/>
    </xf>
    <xf numFmtId="0" fontId="70" fillId="33" borderId="15" xfId="0" applyNumberFormat="1" applyFont="1" applyFill="1" applyBorder="1" applyAlignment="1" applyProtection="1">
      <alignment horizontal="center" vertical="center"/>
      <protection hidden="1"/>
    </xf>
    <xf numFmtId="0" fontId="70" fillId="33" borderId="17" xfId="0" applyNumberFormat="1" applyFont="1" applyFill="1" applyBorder="1" applyAlignment="1" applyProtection="1">
      <alignment horizontal="center" vertical="center"/>
      <protection hidden="1"/>
    </xf>
    <xf numFmtId="0" fontId="70" fillId="33" borderId="17" xfId="0" applyNumberFormat="1" applyFont="1" applyFill="1" applyBorder="1" applyAlignment="1" applyProtection="1">
      <alignment horizontal="center" vertical="center"/>
      <protection locked="0"/>
    </xf>
    <xf numFmtId="0" fontId="70" fillId="33" borderId="22" xfId="0" applyNumberFormat="1" applyFont="1" applyFill="1" applyBorder="1" applyAlignment="1" applyProtection="1">
      <alignment horizontal="center" vertical="center"/>
      <protection locked="0"/>
    </xf>
    <xf numFmtId="0" fontId="70" fillId="33" borderId="25" xfId="0" applyNumberFormat="1" applyFont="1" applyFill="1" applyBorder="1" applyAlignment="1" applyProtection="1">
      <alignment horizontal="center" vertical="center"/>
      <protection locked="0"/>
    </xf>
    <xf numFmtId="0" fontId="70" fillId="33" borderId="29" xfId="0" applyNumberFormat="1" applyFont="1" applyFill="1" applyBorder="1" applyAlignment="1" applyProtection="1">
      <alignment horizontal="center" vertical="center"/>
      <protection locked="0"/>
    </xf>
    <xf numFmtId="0" fontId="86" fillId="37" borderId="0" xfId="0" applyFont="1" applyFill="1" applyBorder="1" applyAlignment="1" applyProtection="1">
      <alignment horizontal="center" vertical="center" wrapText="1"/>
      <protection hidden="1"/>
    </xf>
    <xf numFmtId="0" fontId="86" fillId="39" borderId="21" xfId="0" applyFont="1" applyFill="1" applyBorder="1" applyAlignment="1" applyProtection="1">
      <alignment vertical="center" wrapText="1"/>
      <protection hidden="1"/>
    </xf>
    <xf numFmtId="0" fontId="86" fillId="39" borderId="58" xfId="0" applyFont="1" applyFill="1" applyBorder="1" applyAlignment="1" applyProtection="1">
      <alignment vertical="center" wrapText="1"/>
      <protection hidden="1"/>
    </xf>
    <xf numFmtId="0" fontId="0" fillId="33" borderId="20" xfId="0" applyFill="1" applyBorder="1" applyAlignment="1">
      <alignment horizontal="center"/>
    </xf>
    <xf numFmtId="0" fontId="0" fillId="33" borderId="10" xfId="0" applyFill="1" applyBorder="1" applyAlignment="1">
      <alignment horizontal="center"/>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5" fillId="33" borderId="11" xfId="0" applyFont="1" applyFill="1" applyBorder="1" applyAlignment="1" applyProtection="1">
      <alignment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49" fontId="0" fillId="33" borderId="31" xfId="0" applyNumberFormat="1" applyFill="1" applyBorder="1" applyAlignment="1" applyProtection="1">
      <alignment horizontal="center" vertical="center"/>
      <protection hidden="1"/>
    </xf>
    <xf numFmtId="164" fontId="0" fillId="33" borderId="31" xfId="0" applyNumberFormat="1" applyFill="1" applyBorder="1" applyAlignment="1" applyProtection="1">
      <alignment horizontal="center" vertical="center"/>
      <protection hidden="1"/>
    </xf>
    <xf numFmtId="0" fontId="0" fillId="0" borderId="0" xfId="0" applyBorder="1" applyAlignment="1">
      <alignment horizontal="center" vertical="center"/>
    </xf>
    <xf numFmtId="164" fontId="0" fillId="33" borderId="32" xfId="0" applyNumberFormat="1" applyFill="1" applyBorder="1" applyAlignment="1" applyProtection="1">
      <alignment horizontal="center" vertical="center"/>
      <protection hidden="1"/>
    </xf>
    <xf numFmtId="1" fontId="0" fillId="33" borderId="31" xfId="0" applyNumberFormat="1" applyFill="1" applyBorder="1" applyAlignment="1" applyProtection="1">
      <alignment horizontal="center" vertical="center"/>
      <protection hidden="1"/>
    </xf>
    <xf numFmtId="0" fontId="81" fillId="33" borderId="0" xfId="0" applyFont="1" applyFill="1" applyBorder="1" applyAlignment="1">
      <alignment horizontal="left" wrapText="1"/>
    </xf>
    <xf numFmtId="0" fontId="81" fillId="33" borderId="11" xfId="0" applyFont="1" applyFill="1" applyBorder="1" applyAlignment="1">
      <alignment horizontal="left" wrapText="1"/>
    </xf>
    <xf numFmtId="0" fontId="0" fillId="0" borderId="51" xfId="0" applyBorder="1" applyAlignment="1">
      <alignment horizontal="center"/>
    </xf>
    <xf numFmtId="0" fontId="0" fillId="0" borderId="59" xfId="0" applyBorder="1" applyAlignment="1">
      <alignment horizontal="center"/>
    </xf>
    <xf numFmtId="0" fontId="0" fillId="33" borderId="0" xfId="0" applyFill="1" applyBorder="1" applyAlignment="1">
      <alignment/>
    </xf>
    <xf numFmtId="0" fontId="72" fillId="33" borderId="0" xfId="0" applyFont="1" applyFill="1" applyBorder="1" applyAlignment="1" applyProtection="1">
      <alignment horizontal="left" vertical="top" wrapText="1"/>
      <protection hidden="1"/>
    </xf>
    <xf numFmtId="0" fontId="0" fillId="0" borderId="0" xfId="0" applyFill="1" applyAlignment="1">
      <alignment horizontal="center"/>
    </xf>
    <xf numFmtId="0" fontId="70" fillId="37" borderId="18" xfId="0" applyNumberFormat="1" applyFont="1" applyFill="1" applyBorder="1" applyAlignment="1" applyProtection="1">
      <alignment horizontal="center" vertical="center" wrapText="1"/>
      <protection locked="0"/>
    </xf>
    <xf numFmtId="0" fontId="70" fillId="37" borderId="30" xfId="0" applyNumberFormat="1" applyFont="1" applyFill="1" applyBorder="1" applyAlignment="1" applyProtection="1">
      <alignment horizontal="center" vertical="center" wrapText="1"/>
      <protection locked="0"/>
    </xf>
    <xf numFmtId="0" fontId="70" fillId="39" borderId="23" xfId="0" applyNumberFormat="1" applyFont="1" applyFill="1" applyBorder="1" applyAlignment="1" applyProtection="1">
      <alignment horizontal="center" vertical="center" wrapText="1"/>
      <protection hidden="1"/>
    </xf>
    <xf numFmtId="0" fontId="70" fillId="33" borderId="18" xfId="0" applyNumberFormat="1" applyFont="1" applyFill="1" applyBorder="1" applyAlignment="1" applyProtection="1">
      <alignment horizontal="center" vertical="center" wrapText="1"/>
      <protection locked="0"/>
    </xf>
    <xf numFmtId="0" fontId="70" fillId="33" borderId="18" xfId="0" applyNumberFormat="1" applyFont="1" applyFill="1" applyBorder="1" applyAlignment="1" applyProtection="1">
      <alignment horizontal="center" vertical="center"/>
      <protection locked="0"/>
    </xf>
    <xf numFmtId="0" fontId="70" fillId="33" borderId="35" xfId="0" applyNumberFormat="1" applyFont="1" applyFill="1" applyBorder="1" applyAlignment="1" applyProtection="1">
      <alignment horizontal="center" vertical="center"/>
      <protection locked="0"/>
    </xf>
    <xf numFmtId="0" fontId="70" fillId="37" borderId="25" xfId="0" applyNumberFormat="1" applyFont="1" applyFill="1" applyBorder="1" applyAlignment="1" applyProtection="1">
      <alignment horizontal="center" vertical="center" wrapText="1"/>
      <protection locked="0"/>
    </xf>
    <xf numFmtId="0" fontId="70" fillId="37" borderId="14" xfId="0" applyNumberFormat="1" applyFont="1" applyFill="1" applyBorder="1" applyAlignment="1" applyProtection="1">
      <alignment horizontal="center" vertical="center" wrapText="1"/>
      <protection locked="0"/>
    </xf>
    <xf numFmtId="0" fontId="70" fillId="39" borderId="60" xfId="0" applyNumberFormat="1" applyFont="1" applyFill="1" applyBorder="1" applyAlignment="1" applyProtection="1">
      <alignment horizontal="center" vertical="center" wrapText="1"/>
      <protection hidden="1"/>
    </xf>
    <xf numFmtId="0" fontId="72" fillId="33" borderId="0" xfId="0" applyNumberFormat="1" applyFont="1" applyFill="1" applyBorder="1" applyAlignment="1">
      <alignment horizontal="left" vertical="top" wrapText="1"/>
    </xf>
    <xf numFmtId="0" fontId="72" fillId="33" borderId="12" xfId="0" applyNumberFormat="1"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horizontal="center" vertical="center"/>
    </xf>
    <xf numFmtId="0" fontId="0" fillId="33" borderId="0" xfId="0" applyFill="1" applyBorder="1" applyAlignment="1">
      <alignment/>
    </xf>
    <xf numFmtId="0" fontId="0" fillId="0" borderId="0" xfId="0" applyFill="1" applyAlignment="1">
      <alignment horizontal="center"/>
    </xf>
    <xf numFmtId="0" fontId="37" fillId="33" borderId="0" xfId="0" applyFont="1" applyFill="1" applyBorder="1" applyAlignment="1" applyProtection="1">
      <alignment/>
      <protection locked="0"/>
    </xf>
    <xf numFmtId="0" fontId="76" fillId="33" borderId="11" xfId="0" applyFont="1" applyFill="1" applyBorder="1" applyAlignment="1" applyProtection="1">
      <alignment horizontal="left" vertical="top" wrapText="1"/>
      <protection hidden="1"/>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0" xfId="0" applyFill="1" applyAlignment="1">
      <alignment horizontal="center"/>
    </xf>
    <xf numFmtId="0" fontId="41" fillId="0" borderId="59" xfId="0" applyFont="1" applyFill="1" applyBorder="1" applyAlignment="1">
      <alignment horizontal="right" vertical="top" wrapText="1"/>
    </xf>
    <xf numFmtId="0" fontId="43" fillId="0" borderId="59" xfId="0" applyFont="1" applyFill="1" applyBorder="1" applyAlignment="1">
      <alignment horizontal="right" vertical="top"/>
    </xf>
    <xf numFmtId="0" fontId="37" fillId="0" borderId="63" xfId="0" applyFont="1" applyFill="1" applyBorder="1" applyAlignment="1">
      <alignment/>
    </xf>
    <xf numFmtId="0" fontId="43" fillId="0" borderId="51" xfId="0" applyFont="1" applyFill="1" applyBorder="1" applyAlignment="1">
      <alignment horizontal="left" vertical="top"/>
    </xf>
    <xf numFmtId="0" fontId="43" fillId="0" borderId="36" xfId="0" applyFont="1" applyFill="1" applyBorder="1" applyAlignment="1">
      <alignment horizontal="left" vertical="top"/>
    </xf>
    <xf numFmtId="0" fontId="37" fillId="0" borderId="37" xfId="0" applyFont="1" applyFill="1" applyBorder="1" applyAlignment="1">
      <alignment/>
    </xf>
    <xf numFmtId="0" fontId="37" fillId="0" borderId="51" xfId="0" applyFont="1" applyFill="1" applyBorder="1" applyAlignment="1">
      <alignment/>
    </xf>
    <xf numFmtId="0" fontId="37" fillId="33" borderId="64" xfId="0" applyFont="1" applyFill="1" applyBorder="1" applyAlignment="1">
      <alignment/>
    </xf>
    <xf numFmtId="0" fontId="37" fillId="33" borderId="65" xfId="0" applyFont="1" applyFill="1" applyBorder="1" applyAlignment="1">
      <alignment/>
    </xf>
    <xf numFmtId="0" fontId="37" fillId="0" borderId="50" xfId="0" applyFont="1" applyFill="1" applyBorder="1" applyAlignment="1">
      <alignment/>
    </xf>
    <xf numFmtId="0" fontId="37" fillId="0" borderId="66" xfId="0" applyFont="1" applyFill="1" applyBorder="1" applyAlignment="1">
      <alignment/>
    </xf>
    <xf numFmtId="0" fontId="37" fillId="0" borderId="36" xfId="0" applyFont="1" applyFill="1" applyBorder="1" applyAlignment="1">
      <alignment/>
    </xf>
    <xf numFmtId="0" fontId="37" fillId="0" borderId="64" xfId="0" applyFont="1" applyFill="1" applyBorder="1" applyAlignment="1">
      <alignment/>
    </xf>
    <xf numFmtId="0" fontId="0" fillId="33" borderId="11" xfId="0" applyFill="1" applyBorder="1" applyAlignment="1">
      <alignment vertical="center"/>
    </xf>
    <xf numFmtId="0" fontId="0" fillId="0" borderId="0" xfId="0" applyFill="1" applyAlignment="1">
      <alignment horizontal="center"/>
    </xf>
    <xf numFmtId="0" fontId="0" fillId="0" borderId="0" xfId="0" applyFill="1" applyAlignment="1">
      <alignment horizontal="center"/>
    </xf>
    <xf numFmtId="164" fontId="68" fillId="33" borderId="23" xfId="0" applyNumberFormat="1" applyFont="1" applyFill="1" applyBorder="1" applyAlignment="1" applyProtection="1">
      <alignment horizontal="center" wrapText="1"/>
      <protection hidden="1"/>
    </xf>
    <xf numFmtId="8" fontId="68" fillId="33" borderId="23" xfId="0" applyNumberFormat="1" applyFont="1" applyFill="1" applyBorder="1" applyAlignment="1" applyProtection="1">
      <alignment horizontal="center" wrapText="1"/>
      <protection hidden="1"/>
    </xf>
    <xf numFmtId="0" fontId="70" fillId="33" borderId="15" xfId="0" applyNumberFormat="1" applyFont="1" applyFill="1" applyBorder="1" applyAlignment="1" applyProtection="1">
      <alignment horizontal="center" vertical="center"/>
      <protection locked="0"/>
    </xf>
    <xf numFmtId="0" fontId="70" fillId="33" borderId="55" xfId="0" applyNumberFormat="1" applyFont="1" applyFill="1" applyBorder="1" applyAlignment="1" applyProtection="1">
      <alignment horizontal="center" vertical="center" wrapText="1"/>
      <protection locked="0"/>
    </xf>
    <xf numFmtId="0" fontId="70" fillId="33" borderId="24" xfId="0" applyNumberFormat="1" applyFont="1" applyFill="1" applyBorder="1" applyAlignment="1" applyProtection="1">
      <alignment horizontal="center" vertical="center"/>
      <protection locked="0"/>
    </xf>
    <xf numFmtId="0" fontId="70" fillId="33" borderId="67" xfId="0" applyNumberFormat="1" applyFont="1" applyFill="1" applyBorder="1" applyAlignment="1" applyProtection="1">
      <alignment horizontal="center" vertical="center" wrapText="1"/>
      <protection locked="0"/>
    </xf>
    <xf numFmtId="0" fontId="70" fillId="33" borderId="68" xfId="0" applyNumberFormat="1" applyFont="1" applyFill="1" applyBorder="1" applyAlignment="1" applyProtection="1">
      <alignment horizontal="center" vertical="center"/>
      <protection locked="0"/>
    </xf>
    <xf numFmtId="0" fontId="70" fillId="33" borderId="69" xfId="0" applyNumberFormat="1" applyFont="1" applyFill="1" applyBorder="1" applyAlignment="1" applyProtection="1">
      <alignment horizontal="center" vertical="center" wrapText="1"/>
      <protection locked="0"/>
    </xf>
    <xf numFmtId="0" fontId="0" fillId="0" borderId="0" xfId="0" applyFill="1" applyAlignment="1">
      <alignment horizontal="center" wrapText="1"/>
    </xf>
    <xf numFmtId="0" fontId="0" fillId="0" borderId="0" xfId="0" applyFill="1" applyAlignment="1">
      <alignment horizontal="center"/>
    </xf>
    <xf numFmtId="0" fontId="72" fillId="33" borderId="0" xfId="0" applyNumberFormat="1" applyFont="1" applyFill="1" applyBorder="1" applyAlignment="1">
      <alignment horizontal="left" vertical="top" wrapText="1"/>
    </xf>
    <xf numFmtId="0" fontId="0" fillId="33" borderId="0" xfId="0" applyFill="1" applyBorder="1" applyAlignment="1">
      <alignment horizontal="left"/>
    </xf>
    <xf numFmtId="0" fontId="72" fillId="33" borderId="0" xfId="0" applyFont="1" applyFill="1" applyBorder="1" applyAlignment="1">
      <alignment horizontal="left" vertical="top" wrapText="1"/>
    </xf>
    <xf numFmtId="0" fontId="0" fillId="33" borderId="0" xfId="0" applyFill="1" applyBorder="1" applyAlignment="1">
      <alignment/>
    </xf>
    <xf numFmtId="0" fontId="0" fillId="0" borderId="0" xfId="0" applyBorder="1" applyAlignment="1">
      <alignment/>
    </xf>
    <xf numFmtId="0" fontId="43" fillId="13" borderId="0" xfId="0"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72" fillId="33" borderId="0" xfId="0" applyNumberFormat="1" applyFont="1" applyFill="1" applyBorder="1" applyAlignment="1" applyProtection="1">
      <alignment wrapText="1"/>
      <protection locked="0"/>
    </xf>
    <xf numFmtId="0" fontId="43" fillId="33" borderId="12" xfId="0" applyFont="1" applyFill="1" applyBorder="1" applyAlignment="1" applyProtection="1">
      <alignment/>
      <protection hidden="1" locked="0"/>
    </xf>
    <xf numFmtId="0" fontId="73" fillId="33" borderId="0" xfId="0" applyFont="1" applyFill="1" applyBorder="1" applyAlignment="1" applyProtection="1">
      <alignment/>
      <protection hidden="1" locked="0"/>
    </xf>
    <xf numFmtId="0" fontId="73" fillId="33" borderId="12" xfId="0" applyFont="1" applyFill="1" applyBorder="1" applyAlignment="1" applyProtection="1">
      <alignment/>
      <protection hidden="1" locked="0"/>
    </xf>
    <xf numFmtId="0" fontId="37" fillId="33" borderId="11" xfId="0" applyFont="1" applyFill="1" applyBorder="1" applyAlignment="1">
      <alignment/>
    </xf>
    <xf numFmtId="0" fontId="72" fillId="33" borderId="12" xfId="0" applyNumberFormat="1" applyFont="1" applyFill="1" applyBorder="1" applyAlignment="1">
      <alignment vertical="top" wrapText="1"/>
    </xf>
    <xf numFmtId="0" fontId="43" fillId="33" borderId="12" xfId="0" applyNumberFormat="1" applyFont="1" applyFill="1" applyBorder="1" applyAlignment="1" applyProtection="1">
      <alignment/>
      <protection hidden="1" locked="0"/>
    </xf>
    <xf numFmtId="0" fontId="37" fillId="33" borderId="11" xfId="0" applyFont="1" applyFill="1" applyBorder="1" applyAlignment="1">
      <alignment horizontal="right"/>
    </xf>
    <xf numFmtId="0" fontId="0" fillId="33" borderId="0" xfId="0" applyFill="1" applyBorder="1" applyAlignment="1">
      <alignment horizontal="left"/>
    </xf>
    <xf numFmtId="0" fontId="0" fillId="33" borderId="0" xfId="0" applyFill="1" applyBorder="1" applyAlignment="1">
      <alignment/>
    </xf>
    <xf numFmtId="0" fontId="0" fillId="33" borderId="0" xfId="0" applyFill="1" applyBorder="1" applyAlignment="1">
      <alignment horizontal="left" vertical="top"/>
    </xf>
    <xf numFmtId="0" fontId="0" fillId="0" borderId="66" xfId="0" applyBorder="1" applyAlignment="1">
      <alignment/>
    </xf>
    <xf numFmtId="0" fontId="72" fillId="33" borderId="11" xfId="0" applyFont="1" applyFill="1" applyBorder="1" applyAlignment="1">
      <alignment horizontal="right"/>
    </xf>
    <xf numFmtId="0" fontId="79" fillId="33" borderId="11" xfId="0" applyFont="1" applyFill="1" applyBorder="1" applyAlignment="1">
      <alignment horizontal="left" vertical="top" wrapText="1"/>
    </xf>
    <xf numFmtId="0" fontId="79" fillId="33" borderId="0" xfId="0" applyFont="1" applyFill="1" applyBorder="1" applyAlignment="1">
      <alignment horizontal="left" vertical="top" wrapText="1"/>
    </xf>
    <xf numFmtId="0" fontId="70" fillId="13" borderId="17" xfId="0" applyFont="1" applyFill="1" applyBorder="1" applyAlignment="1">
      <alignment horizontal="left" vertical="top"/>
    </xf>
    <xf numFmtId="0" fontId="75" fillId="0" borderId="38" xfId="0" applyFont="1" applyFill="1" applyBorder="1" applyAlignment="1">
      <alignment horizontal="left" vertical="top"/>
    </xf>
    <xf numFmtId="0" fontId="41" fillId="0" borderId="63" xfId="0" applyFont="1" applyFill="1" applyBorder="1" applyAlignment="1">
      <alignment horizontal="left" vertical="top"/>
    </xf>
    <xf numFmtId="0" fontId="41" fillId="0" borderId="70" xfId="0" applyFont="1" applyFill="1" applyBorder="1" applyAlignment="1">
      <alignment horizontal="left" vertical="top"/>
    </xf>
    <xf numFmtId="0" fontId="70" fillId="0" borderId="38" xfId="0" applyFont="1" applyFill="1" applyBorder="1" applyAlignment="1">
      <alignment horizontal="left" vertical="top"/>
    </xf>
    <xf numFmtId="0" fontId="75" fillId="13" borderId="71" xfId="0" applyFont="1" applyFill="1" applyBorder="1" applyAlignment="1">
      <alignment horizontal="left" vertical="top"/>
    </xf>
    <xf numFmtId="0" fontId="75" fillId="13" borderId="31" xfId="0" applyFont="1" applyFill="1" applyBorder="1" applyAlignment="1">
      <alignment horizontal="left" vertical="top"/>
    </xf>
    <xf numFmtId="0" fontId="75" fillId="13" borderId="32" xfId="0" applyFont="1" applyFill="1" applyBorder="1" applyAlignment="1">
      <alignment horizontal="left" vertical="top"/>
    </xf>
    <xf numFmtId="0" fontId="75" fillId="13" borderId="72" xfId="0" applyFont="1" applyFill="1" applyBorder="1" applyAlignment="1">
      <alignment horizontal="left" vertical="top"/>
    </xf>
    <xf numFmtId="0" fontId="75" fillId="13" borderId="0" xfId="0" applyFont="1" applyFill="1" applyBorder="1" applyAlignment="1">
      <alignment horizontal="left" vertical="top"/>
    </xf>
    <xf numFmtId="0" fontId="75" fillId="13" borderId="12" xfId="0" applyFont="1" applyFill="1" applyBorder="1" applyAlignment="1">
      <alignment horizontal="left" vertical="top"/>
    </xf>
    <xf numFmtId="0" fontId="75" fillId="13" borderId="73" xfId="0" applyFont="1" applyFill="1" applyBorder="1" applyAlignment="1">
      <alignment horizontal="left" vertical="top"/>
    </xf>
    <xf numFmtId="0" fontId="75" fillId="13" borderId="13" xfId="0" applyFont="1" applyFill="1" applyBorder="1" applyAlignment="1">
      <alignment horizontal="left" vertical="top"/>
    </xf>
    <xf numFmtId="0" fontId="75" fillId="13" borderId="58" xfId="0" applyFont="1" applyFill="1" applyBorder="1" applyAlignment="1">
      <alignment horizontal="left" vertical="top"/>
    </xf>
    <xf numFmtId="0" fontId="41" fillId="0" borderId="36" xfId="0" applyFont="1" applyFill="1" applyBorder="1" applyAlignment="1">
      <alignment horizontal="left" vertical="top"/>
    </xf>
    <xf numFmtId="0" fontId="41" fillId="0" borderId="37" xfId="0" applyFont="1" applyFill="1" applyBorder="1" applyAlignment="1">
      <alignment horizontal="left" vertical="top"/>
    </xf>
    <xf numFmtId="0" fontId="0" fillId="33" borderId="0" xfId="0" applyFill="1" applyBorder="1" applyAlignment="1" applyProtection="1">
      <alignment horizontal="left"/>
      <protection locked="0"/>
    </xf>
    <xf numFmtId="0" fontId="70" fillId="13" borderId="25" xfId="0" applyFont="1" applyFill="1" applyBorder="1" applyAlignment="1">
      <alignment horizontal="left" vertical="top"/>
    </xf>
    <xf numFmtId="0" fontId="0" fillId="33" borderId="11" xfId="0" applyFill="1" applyBorder="1" applyAlignment="1">
      <alignment horizontal="left"/>
    </xf>
    <xf numFmtId="0" fontId="0" fillId="33" borderId="0" xfId="0" applyFill="1" applyBorder="1" applyAlignment="1">
      <alignment horizontal="left"/>
    </xf>
    <xf numFmtId="49" fontId="73" fillId="33" borderId="56" xfId="0" applyNumberFormat="1" applyFont="1" applyFill="1" applyBorder="1" applyAlignment="1" applyProtection="1">
      <alignment horizontal="center"/>
      <protection hidden="1" locked="0"/>
    </xf>
    <xf numFmtId="49" fontId="77" fillId="33" borderId="0" xfId="0" applyNumberFormat="1" applyFont="1" applyFill="1" applyBorder="1" applyAlignment="1" applyProtection="1">
      <alignment horizontal="center"/>
      <protection hidden="1" locked="0"/>
    </xf>
    <xf numFmtId="49" fontId="77" fillId="33" borderId="12" xfId="0" applyNumberFormat="1" applyFont="1" applyFill="1" applyBorder="1" applyAlignment="1" applyProtection="1">
      <alignment horizontal="center"/>
      <protection hidden="1" locked="0"/>
    </xf>
    <xf numFmtId="0" fontId="43" fillId="33" borderId="56" xfId="0" applyFont="1" applyFill="1" applyBorder="1" applyAlignment="1" applyProtection="1">
      <alignment horizontal="center"/>
      <protection hidden="1" locked="0"/>
    </xf>
    <xf numFmtId="164" fontId="0" fillId="0" borderId="74" xfId="0" applyNumberFormat="1" applyFill="1" applyBorder="1" applyAlignment="1" applyProtection="1">
      <alignment horizontal="center" vertical="center"/>
      <protection hidden="1"/>
    </xf>
    <xf numFmtId="164" fontId="0" fillId="0" borderId="75" xfId="0" applyNumberFormat="1" applyFill="1" applyBorder="1" applyAlignment="1" applyProtection="1">
      <alignment horizontal="center" vertical="center"/>
      <protection hidden="1"/>
    </xf>
    <xf numFmtId="164" fontId="0" fillId="0" borderId="76" xfId="0" applyNumberFormat="1" applyFill="1" applyBorder="1" applyAlignment="1" applyProtection="1">
      <alignment horizontal="center" vertical="center"/>
      <protection hidden="1"/>
    </xf>
    <xf numFmtId="0" fontId="82" fillId="33" borderId="20" xfId="0" applyFont="1" applyFill="1" applyBorder="1" applyAlignment="1">
      <alignment horizontal="center" vertical="top" wrapText="1"/>
    </xf>
    <xf numFmtId="0" fontId="0" fillId="13" borderId="11" xfId="0" applyFont="1" applyFill="1" applyBorder="1" applyAlignment="1">
      <alignment horizontal="left" wrapText="1"/>
    </xf>
    <xf numFmtId="0" fontId="0" fillId="13" borderId="0" xfId="0" applyFont="1" applyFill="1" applyBorder="1" applyAlignment="1">
      <alignment horizontal="left" wrapText="1"/>
    </xf>
    <xf numFmtId="0" fontId="43" fillId="13" borderId="23" xfId="0" applyFont="1" applyFill="1" applyBorder="1" applyAlignment="1" applyProtection="1">
      <alignment horizontal="center"/>
      <protection locked="0"/>
    </xf>
    <xf numFmtId="0" fontId="80" fillId="33" borderId="11" xfId="0" applyNumberFormat="1" applyFont="1" applyFill="1" applyBorder="1" applyAlignment="1">
      <alignment horizontal="left" vertical="top" wrapText="1"/>
    </xf>
    <xf numFmtId="0" fontId="80" fillId="33" borderId="0" xfId="0" applyNumberFormat="1" applyFont="1" applyFill="1" applyBorder="1" applyAlignment="1">
      <alignment horizontal="left" vertical="top" wrapText="1"/>
    </xf>
    <xf numFmtId="0" fontId="75" fillId="40" borderId="16" xfId="0" applyFont="1" applyFill="1" applyBorder="1" applyAlignment="1">
      <alignment horizontal="center"/>
    </xf>
    <xf numFmtId="0" fontId="75" fillId="40" borderId="56" xfId="0" applyFont="1" applyFill="1" applyBorder="1" applyAlignment="1">
      <alignment horizontal="center"/>
    </xf>
    <xf numFmtId="0" fontId="75" fillId="40" borderId="55" xfId="0" applyFont="1" applyFill="1" applyBorder="1" applyAlignment="1">
      <alignment horizontal="center"/>
    </xf>
    <xf numFmtId="1" fontId="0" fillId="0" borderId="74" xfId="0" applyNumberFormat="1" applyFill="1" applyBorder="1" applyAlignment="1" applyProtection="1">
      <alignment horizontal="center" vertical="center"/>
      <protection hidden="1"/>
    </xf>
    <xf numFmtId="1" fontId="0" fillId="0" borderId="75" xfId="0" applyNumberFormat="1" applyFill="1" applyBorder="1" applyAlignment="1" applyProtection="1">
      <alignment horizontal="center" vertical="center"/>
      <protection hidden="1"/>
    </xf>
    <xf numFmtId="1" fontId="0" fillId="0" borderId="76" xfId="0" applyNumberFormat="1" applyFill="1" applyBorder="1" applyAlignment="1" applyProtection="1">
      <alignment horizontal="center" vertical="center"/>
      <protection hidden="1"/>
    </xf>
    <xf numFmtId="49" fontId="77" fillId="33" borderId="56" xfId="0" applyNumberFormat="1" applyFont="1" applyFill="1" applyBorder="1" applyAlignment="1" applyProtection="1">
      <alignment horizontal="center" vertical="center" wrapText="1"/>
      <protection hidden="1" locked="0"/>
    </xf>
    <xf numFmtId="0" fontId="77" fillId="33" borderId="56" xfId="0" applyNumberFormat="1" applyFont="1" applyFill="1" applyBorder="1" applyAlignment="1" applyProtection="1">
      <alignment horizontal="center" vertical="center" wrapText="1"/>
      <protection hidden="1" locked="0"/>
    </xf>
    <xf numFmtId="0" fontId="87" fillId="33" borderId="23" xfId="0" applyFont="1" applyFill="1" applyBorder="1" applyAlignment="1">
      <alignment horizontal="center"/>
    </xf>
    <xf numFmtId="0" fontId="72" fillId="33" borderId="11" xfId="0" applyFont="1" applyFill="1" applyBorder="1" applyAlignment="1">
      <alignment horizontal="left" wrapText="1"/>
    </xf>
    <xf numFmtId="0" fontId="72" fillId="33" borderId="0" xfId="0" applyFont="1" applyFill="1" applyBorder="1" applyAlignment="1">
      <alignment horizontal="left" wrapText="1"/>
    </xf>
    <xf numFmtId="0" fontId="88" fillId="33" borderId="11" xfId="0" applyFont="1" applyFill="1" applyBorder="1" applyAlignment="1">
      <alignment horizontal="left" vertical="center" wrapText="1"/>
    </xf>
    <xf numFmtId="0" fontId="88" fillId="33" borderId="0" xfId="0" applyFont="1" applyFill="1" applyBorder="1" applyAlignment="1">
      <alignment horizontal="left" vertical="center" wrapText="1"/>
    </xf>
    <xf numFmtId="0" fontId="79" fillId="33" borderId="11" xfId="0" applyNumberFormat="1" applyFont="1" applyFill="1" applyBorder="1" applyAlignment="1">
      <alignment horizontal="left" vertical="top" wrapText="1"/>
    </xf>
    <xf numFmtId="0" fontId="79" fillId="33" borderId="0" xfId="0" applyNumberFormat="1" applyFont="1" applyFill="1" applyBorder="1" applyAlignment="1">
      <alignment horizontal="left" vertical="top" wrapText="1"/>
    </xf>
    <xf numFmtId="49" fontId="82" fillId="33" borderId="0" xfId="0" applyNumberFormat="1" applyFont="1" applyFill="1" applyBorder="1" applyAlignment="1" applyProtection="1">
      <alignment horizontal="left" vertical="top" wrapText="1"/>
      <protection hidden="1"/>
    </xf>
    <xf numFmtId="49" fontId="82" fillId="33" borderId="12" xfId="0" applyNumberFormat="1" applyFont="1" applyFill="1" applyBorder="1" applyAlignment="1" applyProtection="1">
      <alignment horizontal="left" vertical="top" wrapText="1"/>
      <protection hidden="1"/>
    </xf>
    <xf numFmtId="49" fontId="73" fillId="33" borderId="23" xfId="0" applyNumberFormat="1" applyFont="1" applyFill="1" applyBorder="1" applyAlignment="1" applyProtection="1">
      <alignment horizontal="center"/>
      <protection hidden="1" locked="0"/>
    </xf>
    <xf numFmtId="0" fontId="72" fillId="33" borderId="11" xfId="0" applyNumberFormat="1" applyFont="1" applyFill="1" applyBorder="1" applyAlignment="1">
      <alignment horizontal="left" vertical="top" wrapText="1"/>
    </xf>
    <xf numFmtId="0" fontId="72" fillId="33" borderId="0" xfId="0" applyNumberFormat="1" applyFont="1" applyFill="1" applyBorder="1" applyAlignment="1">
      <alignment horizontal="left" vertical="top" wrapText="1"/>
    </xf>
    <xf numFmtId="0" fontId="72" fillId="33" borderId="12" xfId="0" applyNumberFormat="1" applyFont="1" applyFill="1" applyBorder="1" applyAlignment="1">
      <alignment horizontal="left" vertical="top" wrapText="1"/>
    </xf>
    <xf numFmtId="0" fontId="82" fillId="33" borderId="0" xfId="0" applyFont="1" applyFill="1" applyBorder="1" applyAlignment="1">
      <alignment horizontal="center" vertical="top"/>
    </xf>
    <xf numFmtId="0" fontId="43" fillId="33" borderId="23" xfId="0" applyNumberFormat="1" applyFont="1" applyFill="1" applyBorder="1" applyAlignment="1" applyProtection="1">
      <alignment horizontal="center"/>
      <protection hidden="1" locked="0"/>
    </xf>
    <xf numFmtId="0" fontId="73" fillId="33" borderId="56" xfId="0" applyFont="1" applyFill="1" applyBorder="1" applyAlignment="1" applyProtection="1">
      <alignment horizontal="center"/>
      <protection hidden="1" locked="0"/>
    </xf>
    <xf numFmtId="0" fontId="62" fillId="33" borderId="56" xfId="53" applyFill="1" applyBorder="1" applyAlignment="1" applyProtection="1">
      <alignment horizontal="center"/>
      <protection hidden="1" locked="0"/>
    </xf>
    <xf numFmtId="49" fontId="62" fillId="33" borderId="56" xfId="53" applyNumberFormat="1" applyFill="1" applyBorder="1" applyAlignment="1" applyProtection="1">
      <alignment horizontal="center"/>
      <protection hidden="1" locked="0"/>
    </xf>
    <xf numFmtId="0" fontId="77" fillId="33" borderId="23" xfId="0" applyFont="1" applyFill="1" applyBorder="1" applyAlignment="1" applyProtection="1">
      <alignment horizontal="center"/>
      <protection locked="0"/>
    </xf>
    <xf numFmtId="49" fontId="73" fillId="33" borderId="56" xfId="0" applyNumberFormat="1" applyFont="1" applyFill="1" applyBorder="1" applyAlignment="1" applyProtection="1">
      <alignment horizontal="center" wrapText="1"/>
      <protection hidden="1" locked="0"/>
    </xf>
    <xf numFmtId="0" fontId="72" fillId="33" borderId="23" xfId="0" applyNumberFormat="1" applyFont="1" applyFill="1" applyBorder="1" applyAlignment="1">
      <alignment horizontal="center" vertical="top" wrapText="1"/>
    </xf>
    <xf numFmtId="49" fontId="72" fillId="33" borderId="56" xfId="0" applyNumberFormat="1" applyFont="1" applyFill="1" applyBorder="1" applyAlignment="1">
      <alignment horizontal="center" wrapText="1"/>
    </xf>
    <xf numFmtId="49" fontId="72" fillId="33" borderId="77" xfId="0" applyNumberFormat="1" applyFont="1" applyFill="1" applyBorder="1" applyAlignment="1">
      <alignment horizontal="center" wrapText="1"/>
    </xf>
    <xf numFmtId="0" fontId="72" fillId="33" borderId="11" xfId="0" applyFont="1" applyFill="1" applyBorder="1" applyAlignment="1">
      <alignment horizontal="left" vertical="top" wrapText="1"/>
    </xf>
    <xf numFmtId="0" fontId="72" fillId="33" borderId="0" xfId="0" applyFont="1" applyFill="1" applyBorder="1" applyAlignment="1">
      <alignment horizontal="left" vertical="top" wrapText="1"/>
    </xf>
    <xf numFmtId="0" fontId="85" fillId="41" borderId="16" xfId="0" applyFont="1" applyFill="1" applyBorder="1" applyAlignment="1" applyProtection="1">
      <alignment horizontal="center" vertical="center" wrapText="1"/>
      <protection hidden="1"/>
    </xf>
    <xf numFmtId="0" fontId="0" fillId="42" borderId="56" xfId="0" applyFill="1" applyBorder="1" applyAlignment="1">
      <alignment horizontal="center" vertical="center" wrapText="1"/>
    </xf>
    <xf numFmtId="0" fontId="0" fillId="42" borderId="78" xfId="0" applyFill="1" applyBorder="1" applyAlignment="1">
      <alignment horizontal="center" vertical="center" wrapText="1"/>
    </xf>
    <xf numFmtId="0" fontId="72" fillId="42" borderId="54" xfId="0" applyFont="1" applyFill="1" applyBorder="1" applyAlignment="1" applyProtection="1">
      <alignment textRotation="90" wrapText="1"/>
      <protection hidden="1"/>
    </xf>
    <xf numFmtId="0" fontId="0" fillId="42" borderId="18" xfId="0" applyFill="1" applyBorder="1" applyAlignment="1">
      <alignment wrapText="1"/>
    </xf>
    <xf numFmtId="0" fontId="16" fillId="33" borderId="11" xfId="0" applyNumberFormat="1" applyFont="1" applyFill="1" applyBorder="1" applyAlignment="1" applyProtection="1">
      <alignment horizontal="left" wrapText="1"/>
      <protection hidden="1"/>
    </xf>
    <xf numFmtId="0" fontId="16" fillId="33" borderId="0" xfId="0" applyNumberFormat="1" applyFont="1" applyFill="1" applyBorder="1" applyAlignment="1" applyProtection="1">
      <alignment horizontal="left" wrapText="1"/>
      <protection hidden="1"/>
    </xf>
    <xf numFmtId="0" fontId="75" fillId="33" borderId="11" xfId="0" applyFont="1" applyFill="1" applyBorder="1" applyAlignment="1" applyProtection="1">
      <alignment horizontal="left" wrapText="1"/>
      <protection hidden="1"/>
    </xf>
    <xf numFmtId="0" fontId="75" fillId="33" borderId="0" xfId="0" applyFont="1" applyFill="1" applyBorder="1" applyAlignment="1" applyProtection="1">
      <alignment horizontal="left" wrapText="1"/>
      <protection hidden="1"/>
    </xf>
    <xf numFmtId="0" fontId="72" fillId="41" borderId="54" xfId="0" applyFont="1" applyFill="1" applyBorder="1" applyAlignment="1" applyProtection="1">
      <alignment horizontal="center" textRotation="90" wrapText="1"/>
      <protection hidden="1"/>
    </xf>
    <xf numFmtId="0" fontId="0" fillId="42" borderId="18" xfId="0" applyFill="1" applyBorder="1" applyAlignment="1">
      <alignment horizontal="center" textRotation="90" wrapText="1"/>
    </xf>
    <xf numFmtId="0" fontId="72" fillId="43" borderId="54" xfId="0" applyFont="1" applyFill="1" applyBorder="1" applyAlignment="1" applyProtection="1">
      <alignment horizontal="center" textRotation="90" wrapText="1"/>
      <protection hidden="1"/>
    </xf>
    <xf numFmtId="0" fontId="72" fillId="43" borderId="18" xfId="0" applyFont="1" applyFill="1" applyBorder="1" applyAlignment="1" applyProtection="1">
      <alignment horizontal="center" textRotation="90" wrapText="1"/>
      <protection hidden="1"/>
    </xf>
    <xf numFmtId="0" fontId="85" fillId="38" borderId="71" xfId="0" applyFont="1" applyFill="1" applyBorder="1" applyAlignment="1" applyProtection="1">
      <alignment horizontal="center" vertical="center" wrapText="1"/>
      <protection hidden="1"/>
    </xf>
    <xf numFmtId="0" fontId="85" fillId="38" borderId="31" xfId="0" applyFont="1" applyFill="1" applyBorder="1" applyAlignment="1" applyProtection="1">
      <alignment horizontal="center" vertical="center" wrapText="1"/>
      <protection hidden="1"/>
    </xf>
    <xf numFmtId="0" fontId="85" fillId="38" borderId="32" xfId="0" applyFont="1" applyFill="1" applyBorder="1" applyAlignment="1" applyProtection="1">
      <alignment horizontal="center" vertical="center" wrapText="1"/>
      <protection hidden="1"/>
    </xf>
    <xf numFmtId="0" fontId="85" fillId="38" borderId="30" xfId="0" applyFont="1" applyFill="1" applyBorder="1" applyAlignment="1" applyProtection="1">
      <alignment horizontal="center" vertical="center" wrapText="1"/>
      <protection hidden="1"/>
    </xf>
    <xf numFmtId="0" fontId="85" fillId="38" borderId="23" xfId="0" applyFont="1" applyFill="1" applyBorder="1" applyAlignment="1" applyProtection="1">
      <alignment horizontal="center" vertical="center" wrapText="1"/>
      <protection hidden="1"/>
    </xf>
    <xf numFmtId="0" fontId="85" fillId="38" borderId="45" xfId="0" applyFont="1" applyFill="1" applyBorder="1" applyAlignment="1" applyProtection="1">
      <alignment horizontal="center" vertical="center" wrapText="1"/>
      <protection hidden="1"/>
    </xf>
    <xf numFmtId="0" fontId="72" fillId="33" borderId="16" xfId="0" applyFont="1" applyFill="1" applyBorder="1" applyAlignment="1" applyProtection="1">
      <alignment horizontal="center" vertical="center" wrapText="1"/>
      <protection hidden="1"/>
    </xf>
    <xf numFmtId="0" fontId="72" fillId="41" borderId="18" xfId="0" applyFont="1" applyFill="1" applyBorder="1" applyAlignment="1" applyProtection="1">
      <alignment horizontal="center" textRotation="90" wrapText="1"/>
      <protection hidden="1"/>
    </xf>
    <xf numFmtId="49" fontId="73" fillId="33" borderId="23" xfId="0" applyNumberFormat="1" applyFont="1" applyFill="1" applyBorder="1" applyAlignment="1" applyProtection="1">
      <alignment horizontal="center" vertical="center" wrapText="1"/>
      <protection hidden="1" locked="0"/>
    </xf>
    <xf numFmtId="0" fontId="73" fillId="33" borderId="23" xfId="0" applyNumberFormat="1" applyFont="1" applyFill="1" applyBorder="1" applyAlignment="1" applyProtection="1">
      <alignment horizontal="center" vertical="center" wrapText="1"/>
      <protection hidden="1" locked="0"/>
    </xf>
    <xf numFmtId="0" fontId="73" fillId="33" borderId="45" xfId="0" applyNumberFormat="1" applyFont="1" applyFill="1" applyBorder="1" applyAlignment="1" applyProtection="1">
      <alignment horizontal="center" vertical="center" wrapText="1"/>
      <protection hidden="1" locked="0"/>
    </xf>
    <xf numFmtId="1" fontId="73" fillId="33" borderId="56" xfId="0" applyNumberFormat="1" applyFont="1" applyFill="1" applyBorder="1" applyAlignment="1" applyProtection="1">
      <alignment horizontal="center" vertical="center" wrapText="1"/>
      <protection hidden="1" locked="0"/>
    </xf>
    <xf numFmtId="0" fontId="73" fillId="33" borderId="56" xfId="0" applyNumberFormat="1" applyFont="1" applyFill="1" applyBorder="1" applyAlignment="1" applyProtection="1">
      <alignment horizontal="center" vertical="center" wrapText="1"/>
      <protection hidden="1" locked="0"/>
    </xf>
    <xf numFmtId="0" fontId="73" fillId="33" borderId="78" xfId="0" applyNumberFormat="1" applyFont="1" applyFill="1" applyBorder="1" applyAlignment="1" applyProtection="1">
      <alignment horizontal="center" vertical="center" wrapText="1"/>
      <protection hidden="1" locked="0"/>
    </xf>
    <xf numFmtId="49" fontId="73" fillId="33" borderId="23" xfId="0" applyNumberFormat="1" applyFont="1" applyFill="1" applyBorder="1" applyAlignment="1" applyProtection="1">
      <alignment horizontal="center"/>
      <protection hidden="1"/>
    </xf>
    <xf numFmtId="0" fontId="73" fillId="33" borderId="23" xfId="0" applyNumberFormat="1" applyFont="1" applyFill="1" applyBorder="1" applyAlignment="1" applyProtection="1">
      <alignment horizontal="center"/>
      <protection hidden="1"/>
    </xf>
    <xf numFmtId="49" fontId="73" fillId="33" borderId="56" xfId="0" applyNumberFormat="1" applyFont="1" applyFill="1" applyBorder="1" applyAlignment="1" applyProtection="1">
      <alignment horizontal="center"/>
      <protection hidden="1"/>
    </xf>
    <xf numFmtId="0" fontId="73" fillId="33" borderId="56" xfId="0" applyNumberFormat="1" applyFont="1" applyFill="1" applyBorder="1" applyAlignment="1" applyProtection="1">
      <alignment horizontal="center"/>
      <protection hidden="1"/>
    </xf>
    <xf numFmtId="49" fontId="0" fillId="33" borderId="0" xfId="0" applyNumberFormat="1" applyFill="1" applyBorder="1" applyAlignment="1" applyProtection="1">
      <alignment horizontal="right"/>
      <protection hidden="1"/>
    </xf>
    <xf numFmtId="0" fontId="85" fillId="38" borderId="33" xfId="0" applyFont="1" applyFill="1" applyBorder="1" applyAlignment="1" applyProtection="1">
      <alignment horizontal="center" vertical="center"/>
      <protection hidden="1"/>
    </xf>
    <xf numFmtId="0" fontId="85" fillId="38" borderId="31" xfId="0" applyFont="1" applyFill="1" applyBorder="1" applyAlignment="1" applyProtection="1">
      <alignment horizontal="center" vertical="center"/>
      <protection hidden="1"/>
    </xf>
    <xf numFmtId="0" fontId="85" fillId="38" borderId="26" xfId="0" applyFont="1" applyFill="1" applyBorder="1" applyAlignment="1" applyProtection="1">
      <alignment horizontal="center" vertical="center"/>
      <protection hidden="1"/>
    </xf>
    <xf numFmtId="0" fontId="85" fillId="38" borderId="23" xfId="0" applyFont="1" applyFill="1" applyBorder="1" applyAlignment="1" applyProtection="1">
      <alignment horizontal="center" vertical="center"/>
      <protection hidden="1"/>
    </xf>
    <xf numFmtId="0" fontId="72" fillId="33" borderId="17" xfId="0" applyFont="1" applyFill="1" applyBorder="1" applyAlignment="1" applyProtection="1">
      <alignment horizontal="center" vertical="center" wrapText="1"/>
      <protection hidden="1"/>
    </xf>
    <xf numFmtId="0" fontId="72" fillId="33" borderId="54" xfId="0" applyFont="1" applyFill="1" applyBorder="1" applyAlignment="1" applyProtection="1">
      <alignment horizontal="center" vertical="center" wrapText="1"/>
      <protection hidden="1"/>
    </xf>
    <xf numFmtId="0" fontId="72" fillId="33" borderId="18" xfId="0" applyFont="1" applyFill="1" applyBorder="1" applyAlignment="1" applyProtection="1">
      <alignment horizontal="center" vertical="center" wrapText="1"/>
      <protection hidden="1"/>
    </xf>
    <xf numFmtId="0" fontId="72" fillId="33" borderId="17" xfId="0" applyFont="1" applyFill="1" applyBorder="1" applyAlignment="1" applyProtection="1">
      <alignment horizontal="center" vertical="center" textRotation="90" wrapText="1"/>
      <protection hidden="1"/>
    </xf>
    <xf numFmtId="0" fontId="72" fillId="33" borderId="54" xfId="0" applyFont="1" applyFill="1" applyBorder="1" applyAlignment="1" applyProtection="1">
      <alignment horizontal="center" vertical="center" textRotation="90" wrapText="1"/>
      <protection hidden="1"/>
    </xf>
    <xf numFmtId="0" fontId="72" fillId="33" borderId="18" xfId="0" applyFont="1" applyFill="1" applyBorder="1" applyAlignment="1" applyProtection="1">
      <alignment horizontal="center" vertical="center" textRotation="90" wrapText="1"/>
      <protection hidden="1"/>
    </xf>
    <xf numFmtId="0" fontId="68" fillId="33" borderId="11" xfId="0" applyFont="1" applyFill="1" applyBorder="1" applyAlignment="1">
      <alignment horizontal="center"/>
    </xf>
    <xf numFmtId="0" fontId="68" fillId="33" borderId="0" xfId="0" applyFont="1" applyFill="1" applyBorder="1" applyAlignment="1">
      <alignment horizontal="center"/>
    </xf>
    <xf numFmtId="0" fontId="68" fillId="33" borderId="12" xfId="0" applyFont="1" applyFill="1" applyBorder="1" applyAlignment="1">
      <alignment horizontal="center"/>
    </xf>
    <xf numFmtId="0" fontId="89" fillId="0" borderId="0" xfId="0" applyFont="1" applyFill="1" applyAlignment="1">
      <alignment horizontal="center"/>
    </xf>
    <xf numFmtId="0" fontId="0" fillId="0" borderId="0" xfId="0" applyFill="1" applyAlignment="1">
      <alignment horizontal="center"/>
    </xf>
    <xf numFmtId="0" fontId="72" fillId="33" borderId="79" xfId="0" applyFont="1" applyFill="1" applyBorder="1" applyAlignment="1" applyProtection="1">
      <alignment horizontal="center" vertical="center" wrapText="1"/>
      <protection hidden="1"/>
    </xf>
    <xf numFmtId="0" fontId="72" fillId="33" borderId="68" xfId="0" applyFont="1" applyFill="1" applyBorder="1" applyAlignment="1" applyProtection="1">
      <alignment horizontal="center" vertical="center" wrapText="1"/>
      <protection hidden="1"/>
    </xf>
    <xf numFmtId="0" fontId="85" fillId="38" borderId="34" xfId="0" applyFont="1" applyFill="1" applyBorder="1" applyAlignment="1" applyProtection="1">
      <alignment horizontal="center" vertical="center" wrapText="1"/>
      <protection hidden="1"/>
    </xf>
    <xf numFmtId="0" fontId="85" fillId="38" borderId="69" xfId="0" applyFont="1" applyFill="1" applyBorder="1" applyAlignment="1" applyProtection="1">
      <alignment horizontal="center" vertical="center" wrapText="1"/>
      <protection hidden="1"/>
    </xf>
    <xf numFmtId="0" fontId="72" fillId="44" borderId="80" xfId="0" applyFont="1" applyFill="1" applyBorder="1" applyAlignment="1" applyProtection="1">
      <alignment horizontal="center" textRotation="90" wrapText="1"/>
      <protection hidden="1"/>
    </xf>
    <xf numFmtId="0" fontId="72" fillId="13" borderId="80" xfId="0" applyFont="1" applyFill="1" applyBorder="1" applyAlignment="1">
      <alignment horizontal="center" textRotation="90" wrapText="1"/>
    </xf>
    <xf numFmtId="0" fontId="72" fillId="13" borderId="68" xfId="0" applyFont="1" applyFill="1" applyBorder="1" applyAlignment="1">
      <alignment horizontal="center" textRotation="90" wrapText="1"/>
    </xf>
    <xf numFmtId="0" fontId="72" fillId="39" borderId="69" xfId="0" applyFont="1" applyFill="1" applyBorder="1" applyAlignment="1" applyProtection="1">
      <alignment horizontal="center" vertical="center" wrapText="1"/>
      <protection hidden="1"/>
    </xf>
    <xf numFmtId="0" fontId="72" fillId="39" borderId="55" xfId="0" applyFont="1" applyFill="1" applyBorder="1" applyAlignment="1" applyProtection="1">
      <alignment horizontal="center" vertical="center" wrapText="1"/>
      <protection hidden="1"/>
    </xf>
    <xf numFmtId="0" fontId="72" fillId="39" borderId="34" xfId="0" applyFont="1" applyFill="1" applyBorder="1" applyAlignment="1" applyProtection="1">
      <alignment horizontal="center" vertical="center" wrapText="1"/>
      <protection hidden="1"/>
    </xf>
    <xf numFmtId="0" fontId="72" fillId="44" borderId="19" xfId="0" applyFont="1" applyFill="1" applyBorder="1" applyAlignment="1" applyProtection="1">
      <alignment horizontal="center" textRotation="90" wrapText="1"/>
      <protection hidden="1"/>
    </xf>
    <xf numFmtId="0" fontId="72" fillId="13" borderId="19" xfId="0" applyFont="1" applyFill="1" applyBorder="1" applyAlignment="1">
      <alignment horizontal="center" textRotation="90" wrapText="1"/>
    </xf>
    <xf numFmtId="0" fontId="72" fillId="13" borderId="18" xfId="0" applyFont="1" applyFill="1" applyBorder="1" applyAlignment="1">
      <alignment horizontal="center" textRotation="90" wrapText="1"/>
    </xf>
    <xf numFmtId="0" fontId="72" fillId="44" borderId="18" xfId="0" applyFont="1" applyFill="1" applyBorder="1" applyAlignment="1" applyProtection="1">
      <alignment horizontal="center" textRotation="90" wrapText="1"/>
      <protection hidden="1"/>
    </xf>
    <xf numFmtId="0" fontId="72" fillId="13" borderId="17" xfId="0" applyFont="1" applyFill="1" applyBorder="1" applyAlignment="1">
      <alignment horizontal="center" textRotation="90" wrapText="1"/>
    </xf>
    <xf numFmtId="0" fontId="72" fillId="13" borderId="81" xfId="0" applyFont="1" applyFill="1" applyBorder="1" applyAlignment="1" applyProtection="1">
      <alignment horizontal="center" vertical="center" wrapText="1"/>
      <protection hidden="1"/>
    </xf>
    <xf numFmtId="0" fontId="72" fillId="13" borderId="19" xfId="0" applyFont="1" applyFill="1" applyBorder="1" applyAlignment="1" applyProtection="1">
      <alignment horizontal="center" vertical="center" wrapText="1"/>
      <protection hidden="1"/>
    </xf>
    <xf numFmtId="0" fontId="72" fillId="13" borderId="18"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2" fillId="13" borderId="69" xfId="0" applyFont="1" applyFill="1" applyBorder="1" applyAlignment="1" applyProtection="1">
      <alignment horizontal="center" vertical="center" wrapText="1"/>
      <protection hidden="1"/>
    </xf>
    <xf numFmtId="0" fontId="72" fillId="13" borderId="55" xfId="0" applyFont="1" applyFill="1" applyBorder="1" applyAlignment="1" applyProtection="1">
      <alignment horizontal="center" vertical="center" wrapText="1"/>
      <protection hidden="1"/>
    </xf>
    <xf numFmtId="0" fontId="72" fillId="44" borderId="18" xfId="0" applyFont="1" applyFill="1" applyBorder="1" applyAlignment="1" applyProtection="1">
      <alignment horizontal="center" vertical="center" wrapText="1"/>
      <protection hidden="1"/>
    </xf>
    <xf numFmtId="0" fontId="72" fillId="44" borderId="17" xfId="0" applyFont="1" applyFill="1" applyBorder="1" applyAlignment="1" applyProtection="1">
      <alignment horizontal="center" vertical="center" wrapText="1"/>
      <protection hidden="1"/>
    </xf>
    <xf numFmtId="0" fontId="72" fillId="44" borderId="54" xfId="0" applyFont="1" applyFill="1" applyBorder="1" applyAlignment="1" applyProtection="1">
      <alignment horizontal="center" vertical="center" wrapText="1"/>
      <protection hidden="1"/>
    </xf>
    <xf numFmtId="0" fontId="72" fillId="45" borderId="18" xfId="0" applyFont="1" applyFill="1" applyBorder="1" applyAlignment="1" applyProtection="1">
      <alignment horizontal="center" vertical="center" wrapText="1"/>
      <protection hidden="1"/>
    </xf>
    <xf numFmtId="0" fontId="72" fillId="45" borderId="17" xfId="0" applyFont="1" applyFill="1" applyBorder="1" applyAlignment="1" applyProtection="1">
      <alignment horizontal="center" vertical="center" wrapText="1"/>
      <protection hidden="1"/>
    </xf>
    <xf numFmtId="0" fontId="72" fillId="13" borderId="17" xfId="0" applyFont="1" applyFill="1" applyBorder="1" applyAlignment="1" applyProtection="1">
      <alignment horizontal="center" vertical="center" wrapText="1"/>
      <protection hidden="1"/>
    </xf>
    <xf numFmtId="0" fontId="72" fillId="45" borderId="19" xfId="0" applyFont="1" applyFill="1" applyBorder="1" applyAlignment="1" applyProtection="1">
      <alignment horizontal="center" vertical="center" wrapText="1"/>
      <protection hidden="1"/>
    </xf>
    <xf numFmtId="0" fontId="86" fillId="38" borderId="10" xfId="0" applyFont="1" applyFill="1" applyBorder="1" applyAlignment="1" applyProtection="1">
      <alignment horizontal="center" vertical="center" wrapText="1"/>
      <protection hidden="1"/>
    </xf>
    <xf numFmtId="0" fontId="86" fillId="38" borderId="20" xfId="0" applyFont="1" applyFill="1" applyBorder="1" applyAlignment="1" applyProtection="1">
      <alignment horizontal="center" vertical="center" wrapText="1"/>
      <protection hidden="1"/>
    </xf>
    <xf numFmtId="0" fontId="86" fillId="38" borderId="14" xfId="0" applyFont="1" applyFill="1" applyBorder="1" applyAlignment="1" applyProtection="1">
      <alignment horizontal="center" vertical="center" wrapText="1"/>
      <protection hidden="1"/>
    </xf>
    <xf numFmtId="0" fontId="86" fillId="38" borderId="13" xfId="0" applyFont="1" applyFill="1" applyBorder="1" applyAlignment="1" applyProtection="1">
      <alignment horizontal="center" vertical="center" wrapText="1"/>
      <protection hidden="1"/>
    </xf>
    <xf numFmtId="0" fontId="72" fillId="45" borderId="54" xfId="0" applyFont="1" applyFill="1" applyBorder="1" applyAlignment="1" applyProtection="1">
      <alignment horizontal="center" vertical="center" wrapText="1"/>
      <protection hidden="1"/>
    </xf>
    <xf numFmtId="0" fontId="86" fillId="46" borderId="10" xfId="0" applyFont="1" applyFill="1" applyBorder="1" applyAlignment="1" applyProtection="1">
      <alignment horizontal="center" vertical="center" wrapText="1"/>
      <protection hidden="1"/>
    </xf>
    <xf numFmtId="0" fontId="86" fillId="46" borderId="20" xfId="0" applyFont="1" applyFill="1" applyBorder="1" applyAlignment="1" applyProtection="1">
      <alignment horizontal="center" vertical="center" wrapText="1"/>
      <protection hidden="1"/>
    </xf>
    <xf numFmtId="0" fontId="86" fillId="46" borderId="21" xfId="0" applyFont="1" applyFill="1" applyBorder="1" applyAlignment="1" applyProtection="1">
      <alignment horizontal="center" vertical="center" wrapText="1"/>
      <protection hidden="1"/>
    </xf>
    <xf numFmtId="0" fontId="86" fillId="46" borderId="14" xfId="0" applyFont="1" applyFill="1" applyBorder="1" applyAlignment="1" applyProtection="1">
      <alignment horizontal="center" vertical="center" wrapText="1"/>
      <protection hidden="1"/>
    </xf>
    <xf numFmtId="0" fontId="86" fillId="46" borderId="13" xfId="0" applyFont="1" applyFill="1" applyBorder="1" applyAlignment="1" applyProtection="1">
      <alignment horizontal="center" vertical="center" wrapText="1"/>
      <protection hidden="1"/>
    </xf>
    <xf numFmtId="0" fontId="86" fillId="46" borderId="58" xfId="0" applyFont="1" applyFill="1" applyBorder="1" applyAlignment="1" applyProtection="1">
      <alignment horizontal="center" vertical="center" wrapText="1"/>
      <protection hidden="1"/>
    </xf>
    <xf numFmtId="0" fontId="72" fillId="45" borderId="82" xfId="0" applyFont="1" applyFill="1" applyBorder="1" applyAlignment="1" applyProtection="1">
      <alignment horizontal="center" vertical="center" wrapText="1"/>
      <protection hidden="1"/>
    </xf>
    <xf numFmtId="0" fontId="72" fillId="45" borderId="83" xfId="0" applyFont="1" applyFill="1" applyBorder="1" applyAlignment="1" applyProtection="1">
      <alignment horizontal="center" vertical="center" wrapText="1"/>
      <protection hidden="1"/>
    </xf>
    <xf numFmtId="0" fontId="72" fillId="45" borderId="35" xfId="0" applyFont="1" applyFill="1" applyBorder="1" applyAlignment="1" applyProtection="1">
      <alignment horizontal="center" vertical="center" wrapText="1"/>
      <protection hidden="1"/>
    </xf>
    <xf numFmtId="0" fontId="86" fillId="38" borderId="84" xfId="0" applyFont="1" applyFill="1" applyBorder="1" applyAlignment="1" applyProtection="1">
      <alignment horizontal="center" vertical="center" wrapText="1"/>
      <protection hidden="1"/>
    </xf>
    <xf numFmtId="0" fontId="86" fillId="38" borderId="21" xfId="0" applyFont="1" applyFill="1" applyBorder="1" applyAlignment="1" applyProtection="1">
      <alignment horizontal="center" vertical="center" wrapText="1"/>
      <protection hidden="1"/>
    </xf>
    <xf numFmtId="0" fontId="86" fillId="38" borderId="73" xfId="0" applyFont="1" applyFill="1" applyBorder="1" applyAlignment="1" applyProtection="1">
      <alignment horizontal="center" vertical="center" wrapText="1"/>
      <protection hidden="1"/>
    </xf>
    <xf numFmtId="0" fontId="86" fillId="38" borderId="58" xfId="0" applyFont="1" applyFill="1" applyBorder="1" applyAlignment="1" applyProtection="1">
      <alignment horizontal="center" vertical="center" wrapText="1"/>
      <protection hidden="1"/>
    </xf>
    <xf numFmtId="0" fontId="72" fillId="13" borderId="72" xfId="0" applyFont="1" applyFill="1" applyBorder="1" applyAlignment="1" applyProtection="1">
      <alignment horizontal="center" vertical="center" wrapText="1"/>
      <protection hidden="1"/>
    </xf>
    <xf numFmtId="0" fontId="13" fillId="38" borderId="71" xfId="0" applyFont="1" applyFill="1" applyBorder="1" applyAlignment="1" applyProtection="1">
      <alignment horizontal="center" vertical="center" wrapText="1"/>
      <protection hidden="1"/>
    </xf>
    <xf numFmtId="0" fontId="13" fillId="38" borderId="34" xfId="0" applyFont="1" applyFill="1" applyBorder="1" applyAlignment="1" applyProtection="1">
      <alignment horizontal="center" vertical="center" wrapText="1"/>
      <protection hidden="1"/>
    </xf>
    <xf numFmtId="0" fontId="13" fillId="38" borderId="72" xfId="0" applyFont="1" applyFill="1" applyBorder="1" applyAlignment="1" applyProtection="1">
      <alignment horizontal="center" vertical="center" wrapText="1"/>
      <protection hidden="1"/>
    </xf>
    <xf numFmtId="0" fontId="13" fillId="38" borderId="85" xfId="0" applyFont="1" applyFill="1" applyBorder="1" applyAlignment="1" applyProtection="1">
      <alignment horizontal="center" vertical="center" wrapText="1"/>
      <protection hidden="1"/>
    </xf>
    <xf numFmtId="0" fontId="13" fillId="38" borderId="73" xfId="0" applyFont="1" applyFill="1" applyBorder="1" applyAlignment="1" applyProtection="1">
      <alignment horizontal="center" vertical="center" wrapText="1"/>
      <protection hidden="1"/>
    </xf>
    <xf numFmtId="0" fontId="13" fillId="38" borderId="86" xfId="0" applyFont="1" applyFill="1" applyBorder="1" applyAlignment="1" applyProtection="1">
      <alignment horizontal="center" vertical="center" wrapText="1"/>
      <protection hidden="1"/>
    </xf>
    <xf numFmtId="0" fontId="13" fillId="38" borderId="31" xfId="0" applyFont="1" applyFill="1" applyBorder="1" applyAlignment="1" applyProtection="1">
      <alignment horizontal="center" vertical="center" wrapText="1"/>
      <protection hidden="1"/>
    </xf>
    <xf numFmtId="0" fontId="13" fillId="38" borderId="32" xfId="0" applyFont="1" applyFill="1" applyBorder="1" applyAlignment="1" applyProtection="1">
      <alignment horizontal="center" vertical="center" wrapText="1"/>
      <protection hidden="1"/>
    </xf>
    <xf numFmtId="0" fontId="13" fillId="38" borderId="0" xfId="0" applyFont="1" applyFill="1" applyBorder="1" applyAlignment="1" applyProtection="1">
      <alignment horizontal="center" vertical="center" wrapText="1"/>
      <protection hidden="1"/>
    </xf>
    <xf numFmtId="0" fontId="13" fillId="38" borderId="12" xfId="0" applyFont="1" applyFill="1" applyBorder="1" applyAlignment="1" applyProtection="1">
      <alignment horizontal="center" vertical="center" wrapText="1"/>
      <protection hidden="1"/>
    </xf>
    <xf numFmtId="0" fontId="13" fillId="38" borderId="13" xfId="0" applyFont="1" applyFill="1" applyBorder="1" applyAlignment="1" applyProtection="1">
      <alignment horizontal="center" vertical="center" wrapText="1"/>
      <protection hidden="1"/>
    </xf>
    <xf numFmtId="0" fontId="13" fillId="38" borderId="58" xfId="0" applyFont="1" applyFill="1" applyBorder="1" applyAlignment="1" applyProtection="1">
      <alignment horizontal="center"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0" fontId="13" fillId="37" borderId="69" xfId="0" applyFont="1" applyFill="1" applyBorder="1" applyAlignment="1" applyProtection="1">
      <alignment horizontal="center" vertical="center"/>
      <protection hidden="1"/>
    </xf>
    <xf numFmtId="0" fontId="13" fillId="37" borderId="18" xfId="0" applyFont="1" applyFill="1" applyBorder="1" applyAlignment="1" applyProtection="1">
      <alignment horizontal="center" vertical="center"/>
      <protection hidden="1"/>
    </xf>
    <xf numFmtId="0" fontId="13" fillId="37" borderId="55" xfId="0" applyFont="1" applyFill="1" applyBorder="1" applyAlignment="1" applyProtection="1">
      <alignment horizontal="center" vertical="center"/>
      <protection hidden="1"/>
    </xf>
    <xf numFmtId="0" fontId="13" fillId="37" borderId="17" xfId="0" applyFont="1" applyFill="1" applyBorder="1" applyAlignment="1" applyProtection="1">
      <alignment horizontal="center" vertical="center"/>
      <protection hidden="1"/>
    </xf>
    <xf numFmtId="0" fontId="13" fillId="37" borderId="67" xfId="0" applyFont="1" applyFill="1" applyBorder="1" applyAlignment="1" applyProtection="1">
      <alignment horizontal="center" vertical="center"/>
      <protection hidden="1"/>
    </xf>
    <xf numFmtId="0" fontId="13" fillId="37" borderId="25" xfId="0" applyFont="1" applyFill="1" applyBorder="1" applyAlignment="1" applyProtection="1">
      <alignment horizontal="center" vertical="center"/>
      <protection hidden="1"/>
    </xf>
    <xf numFmtId="0" fontId="13" fillId="38" borderId="17" xfId="0" applyFont="1" applyFill="1" applyBorder="1" applyAlignment="1" applyProtection="1">
      <alignment horizontal="center" vertical="center" wrapText="1"/>
      <protection hidden="1"/>
    </xf>
    <xf numFmtId="0" fontId="13" fillId="38" borderId="25" xfId="0" applyFont="1" applyFill="1" applyBorder="1" applyAlignment="1" applyProtection="1">
      <alignment horizontal="center" vertical="center" wrapText="1"/>
      <protection hidden="1"/>
    </xf>
    <xf numFmtId="0" fontId="0" fillId="0" borderId="87" xfId="0" applyBorder="1" applyAlignment="1">
      <alignment horizontal="center" vertical="center"/>
    </xf>
    <xf numFmtId="0" fontId="0" fillId="0" borderId="64" xfId="0" applyBorder="1" applyAlignment="1">
      <alignment horizontal="center" vertical="center"/>
    </xf>
    <xf numFmtId="0" fontId="0" fillId="33" borderId="0" xfId="0" applyFill="1" applyBorder="1" applyAlignment="1">
      <alignment horizontal="center" vertical="center"/>
    </xf>
    <xf numFmtId="0" fontId="75" fillId="33" borderId="11" xfId="0" applyFont="1" applyFill="1" applyBorder="1" applyAlignment="1" applyProtection="1">
      <alignment vertical="center" wrapText="1"/>
      <protection hidden="1"/>
    </xf>
    <xf numFmtId="0" fontId="0" fillId="0" borderId="0" xfId="0" applyBorder="1" applyAlignment="1">
      <alignment vertical="center" wrapText="1"/>
    </xf>
    <xf numFmtId="0" fontId="0" fillId="0" borderId="0" xfId="0" applyBorder="1" applyAlignment="1">
      <alignment/>
    </xf>
    <xf numFmtId="0" fontId="70" fillId="33" borderId="88" xfId="0" applyFont="1" applyFill="1" applyBorder="1" applyAlignment="1" applyProtection="1">
      <alignment horizontal="left" vertical="top" wrapText="1"/>
      <protection hidden="1"/>
    </xf>
    <xf numFmtId="0" fontId="70" fillId="33" borderId="0" xfId="0" applyFont="1" applyFill="1" applyBorder="1" applyAlignment="1" applyProtection="1">
      <alignment horizontal="left" vertical="top" wrapText="1"/>
      <protection hidden="1"/>
    </xf>
    <xf numFmtId="0" fontId="0" fillId="33" borderId="0" xfId="0" applyFill="1" applyBorder="1" applyAlignment="1" applyProtection="1">
      <alignment horizontal="center" vertical="center"/>
      <protection hidden="1"/>
    </xf>
    <xf numFmtId="0" fontId="0" fillId="33" borderId="0" xfId="0" applyFill="1" applyBorder="1" applyAlignment="1">
      <alignment/>
    </xf>
    <xf numFmtId="0" fontId="71" fillId="33" borderId="33" xfId="0" applyFont="1" applyFill="1" applyBorder="1" applyAlignment="1" applyProtection="1">
      <alignment horizontal="right" vertical="center"/>
      <protection hidden="1"/>
    </xf>
    <xf numFmtId="0" fontId="71" fillId="33" borderId="11" xfId="0" applyFont="1" applyFill="1" applyBorder="1" applyAlignment="1" applyProtection="1">
      <alignment horizontal="right" vertical="center"/>
      <protection hidden="1"/>
    </xf>
    <xf numFmtId="49" fontId="0" fillId="33" borderId="89"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0" fontId="8" fillId="33" borderId="20"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left" vertical="center" wrapText="1"/>
      <protection hidden="1"/>
    </xf>
    <xf numFmtId="0" fontId="0" fillId="0" borderId="11" xfId="0" applyBorder="1" applyAlignment="1">
      <alignment/>
    </xf>
    <xf numFmtId="164" fontId="68" fillId="37" borderId="25" xfId="0" applyNumberFormat="1" applyFont="1" applyFill="1" applyBorder="1" applyAlignment="1" applyProtection="1">
      <alignment horizontal="center" vertical="center"/>
      <protection hidden="1"/>
    </xf>
    <xf numFmtId="164" fontId="68" fillId="37" borderId="29" xfId="0" applyNumberFormat="1" applyFont="1" applyFill="1" applyBorder="1" applyAlignment="1" applyProtection="1">
      <alignment horizontal="center" vertical="center"/>
      <protection hidden="1"/>
    </xf>
    <xf numFmtId="164" fontId="13" fillId="37" borderId="16" xfId="0" applyNumberFormat="1" applyFont="1" applyFill="1" applyBorder="1" applyAlignment="1" applyProtection="1">
      <alignment horizontal="center" vertical="center" wrapText="1"/>
      <protection hidden="1"/>
    </xf>
    <xf numFmtId="0" fontId="13" fillId="37" borderId="78" xfId="0" applyFont="1" applyFill="1" applyBorder="1" applyAlignment="1" applyProtection="1">
      <alignment horizontal="center" vertical="center" wrapText="1"/>
      <protection hidden="1"/>
    </xf>
    <xf numFmtId="0" fontId="68" fillId="33" borderId="13" xfId="0" applyFont="1" applyFill="1" applyBorder="1" applyAlignment="1" applyProtection="1">
      <alignment horizontal="left"/>
      <protection hidden="1"/>
    </xf>
    <xf numFmtId="0" fontId="68" fillId="33" borderId="86" xfId="0" applyFont="1" applyFill="1" applyBorder="1" applyAlignment="1" applyProtection="1">
      <alignment horizontal="left"/>
      <protection hidden="1"/>
    </xf>
    <xf numFmtId="0" fontId="9" fillId="33" borderId="11" xfId="0" applyFont="1" applyFill="1" applyBorder="1" applyAlignment="1" applyProtection="1">
      <alignment horizontal="left" vertical="center" wrapText="1"/>
      <protection hidden="1"/>
    </xf>
    <xf numFmtId="0" fontId="0" fillId="0" borderId="0" xfId="0" applyBorder="1" applyAlignment="1">
      <alignment/>
    </xf>
    <xf numFmtId="164" fontId="0" fillId="33" borderId="13" xfId="0" applyNumberFormat="1" applyFill="1" applyBorder="1" applyAlignment="1" applyProtection="1">
      <alignment horizontal="center" vertical="center"/>
      <protection hidden="1"/>
    </xf>
    <xf numFmtId="164" fontId="0" fillId="33" borderId="58" xfId="0" applyNumberFormat="1" applyFill="1" applyBorder="1" applyAlignment="1" applyProtection="1">
      <alignment horizontal="center" vertical="center"/>
      <protection hidden="1"/>
    </xf>
    <xf numFmtId="0" fontId="71" fillId="33" borderId="11" xfId="0" applyFont="1" applyFill="1" applyBorder="1" applyAlignment="1">
      <alignment horizontal="right"/>
    </xf>
    <xf numFmtId="0" fontId="71" fillId="33" borderId="90" xfId="0" applyFont="1" applyFill="1" applyBorder="1" applyAlignment="1">
      <alignment horizontal="right"/>
    </xf>
    <xf numFmtId="164" fontId="0" fillId="33" borderId="89" xfId="0" applyNumberFormat="1" applyFill="1" applyBorder="1" applyAlignment="1" applyProtection="1">
      <alignment horizontal="center" vertical="center"/>
      <protection hidden="1"/>
    </xf>
    <xf numFmtId="164" fontId="0" fillId="33" borderId="91" xfId="0" applyNumberFormat="1" applyFill="1" applyBorder="1" applyAlignment="1" applyProtection="1">
      <alignment horizontal="center" vertical="center"/>
      <protection hidden="1"/>
    </xf>
    <xf numFmtId="1" fontId="13" fillId="37" borderId="16" xfId="0" applyNumberFormat="1" applyFont="1" applyFill="1" applyBorder="1" applyAlignment="1" applyProtection="1">
      <alignment horizontal="center" vertical="center" wrapText="1"/>
      <protection hidden="1"/>
    </xf>
    <xf numFmtId="1" fontId="13" fillId="37" borderId="56" xfId="0" applyNumberFormat="1" applyFont="1" applyFill="1" applyBorder="1" applyAlignment="1" applyProtection="1">
      <alignment horizontal="center" vertical="center" wrapText="1"/>
      <protection hidden="1"/>
    </xf>
    <xf numFmtId="1" fontId="13" fillId="37" borderId="55" xfId="0" applyNumberFormat="1" applyFont="1" applyFill="1" applyBorder="1" applyAlignment="1" applyProtection="1">
      <alignment horizontal="center" vertical="center" wrapText="1"/>
      <protection hidden="1"/>
    </xf>
    <xf numFmtId="164" fontId="68" fillId="33" borderId="0" xfId="0" applyNumberFormat="1" applyFont="1" applyFill="1" applyBorder="1" applyAlignment="1" applyProtection="1">
      <alignment horizontal="left" vertical="center"/>
      <protection hidden="1"/>
    </xf>
    <xf numFmtId="164" fontId="68" fillId="33" borderId="85" xfId="0" applyNumberFormat="1" applyFont="1" applyFill="1" applyBorder="1" applyAlignment="1" applyProtection="1">
      <alignment horizontal="left" vertical="center"/>
      <protection hidden="1"/>
    </xf>
    <xf numFmtId="1" fontId="68" fillId="37" borderId="16" xfId="0" applyNumberFormat="1" applyFont="1" applyFill="1" applyBorder="1" applyAlignment="1" applyProtection="1">
      <alignment horizontal="center" vertical="center"/>
      <protection hidden="1"/>
    </xf>
    <xf numFmtId="1" fontId="68" fillId="37" borderId="56" xfId="0" applyNumberFormat="1" applyFont="1" applyFill="1" applyBorder="1" applyAlignment="1" applyProtection="1">
      <alignment horizontal="center" vertical="center"/>
      <protection hidden="1"/>
    </xf>
    <xf numFmtId="1" fontId="68" fillId="37" borderId="55" xfId="0" applyNumberFormat="1" applyFont="1" applyFill="1" applyBorder="1" applyAlignment="1" applyProtection="1">
      <alignment horizontal="center" vertical="center"/>
      <protection hidden="1"/>
    </xf>
    <xf numFmtId="0" fontId="0" fillId="0" borderId="51" xfId="0" applyBorder="1" applyAlignment="1">
      <alignment horizontal="center"/>
    </xf>
    <xf numFmtId="0" fontId="0" fillId="0" borderId="59" xfId="0" applyBorder="1" applyAlignment="1">
      <alignment horizontal="center"/>
    </xf>
    <xf numFmtId="0" fontId="0" fillId="0" borderId="36" xfId="0" applyBorder="1" applyAlignment="1">
      <alignment horizontal="center"/>
    </xf>
    <xf numFmtId="0" fontId="0" fillId="0" borderId="57" xfId="0" applyBorder="1" applyAlignment="1">
      <alignment horizontal="center"/>
    </xf>
    <xf numFmtId="49" fontId="0" fillId="33" borderId="31" xfId="0" applyNumberFormat="1" applyFill="1" applyBorder="1" applyAlignment="1" applyProtection="1">
      <alignment horizontal="center" vertical="center"/>
      <protection hidden="1"/>
    </xf>
    <xf numFmtId="49" fontId="0" fillId="33" borderId="92" xfId="0" applyNumberFormat="1" applyFill="1" applyBorder="1" applyAlignment="1" applyProtection="1">
      <alignment horizontal="center" vertical="center"/>
      <protection hidden="1"/>
    </xf>
    <xf numFmtId="164" fontId="0" fillId="33" borderId="31" xfId="0" applyNumberFormat="1" applyFill="1" applyBorder="1" applyAlignment="1" applyProtection="1">
      <alignment horizontal="center" vertical="center"/>
      <protection hidden="1"/>
    </xf>
    <xf numFmtId="164" fontId="0" fillId="33" borderId="92" xfId="0" applyNumberFormat="1" applyFill="1" applyBorder="1" applyAlignment="1" applyProtection="1">
      <alignment horizontal="center" vertical="center"/>
      <protection hidden="1"/>
    </xf>
    <xf numFmtId="0" fontId="76" fillId="33" borderId="26" xfId="0" applyFont="1" applyFill="1" applyBorder="1" applyAlignment="1" applyProtection="1">
      <alignment horizontal="left" vertical="center" wrapText="1"/>
      <protection hidden="1"/>
    </xf>
    <xf numFmtId="0" fontId="76" fillId="33" borderId="23" xfId="0" applyFont="1" applyFill="1" applyBorder="1" applyAlignment="1" applyProtection="1">
      <alignment horizontal="left" vertical="center" wrapText="1"/>
      <protection hidden="1"/>
    </xf>
    <xf numFmtId="0" fontId="70" fillId="33" borderId="31" xfId="0" applyFont="1" applyFill="1" applyBorder="1" applyAlignment="1" applyProtection="1">
      <alignment horizontal="left" vertical="center" wrapText="1"/>
      <protection hidden="1"/>
    </xf>
    <xf numFmtId="0" fontId="70" fillId="33" borderId="0" xfId="0" applyFont="1" applyFill="1" applyBorder="1" applyAlignment="1" applyProtection="1">
      <alignment horizontal="left" vertical="center" wrapText="1"/>
      <protection hidden="1"/>
    </xf>
    <xf numFmtId="0" fontId="70" fillId="33" borderId="23" xfId="0" applyFont="1" applyFill="1" applyBorder="1" applyAlignment="1" applyProtection="1">
      <alignment horizontal="left" vertical="center" wrapText="1"/>
      <protection hidden="1"/>
    </xf>
    <xf numFmtId="0" fontId="80" fillId="33" borderId="11" xfId="0" applyFont="1" applyFill="1" applyBorder="1" applyAlignment="1">
      <alignment horizontal="left" wrapText="1"/>
    </xf>
    <xf numFmtId="0" fontId="81" fillId="33" borderId="0" xfId="0" applyFont="1" applyFill="1" applyBorder="1" applyAlignment="1">
      <alignment horizontal="left" wrapText="1"/>
    </xf>
    <xf numFmtId="0" fontId="81" fillId="33" borderId="12" xfId="0" applyFont="1" applyFill="1" applyBorder="1" applyAlignment="1">
      <alignment horizontal="left" wrapText="1"/>
    </xf>
    <xf numFmtId="0" fontId="81" fillId="33" borderId="11" xfId="0" applyFont="1" applyFill="1" applyBorder="1" applyAlignment="1">
      <alignment horizontal="left" wrapText="1"/>
    </xf>
    <xf numFmtId="0" fontId="85" fillId="33" borderId="11" xfId="0" applyFont="1" applyFill="1" applyBorder="1" applyAlignment="1" applyProtection="1">
      <alignment horizontal="center" vertical="center" wrapText="1"/>
      <protection hidden="1"/>
    </xf>
    <xf numFmtId="0" fontId="85" fillId="0" borderId="0" xfId="0" applyFont="1" applyBorder="1" applyAlignment="1">
      <alignment vertical="center" wrapText="1"/>
    </xf>
    <xf numFmtId="0" fontId="85" fillId="0" borderId="14" xfId="0" applyFont="1" applyBorder="1" applyAlignment="1">
      <alignment vertical="center" wrapText="1"/>
    </xf>
    <xf numFmtId="0" fontId="85" fillId="0" borderId="13" xfId="0" applyFont="1" applyBorder="1" applyAlignment="1">
      <alignment vertical="center" wrapText="1"/>
    </xf>
    <xf numFmtId="0" fontId="8" fillId="33" borderId="31" xfId="0" applyFont="1" applyFill="1" applyBorder="1" applyAlignment="1" applyProtection="1">
      <alignment horizontal="left" vertical="center" wrapText="1"/>
      <protection hidden="1"/>
    </xf>
    <xf numFmtId="0" fontId="75" fillId="33" borderId="0" xfId="0" applyFont="1" applyFill="1" applyBorder="1" applyAlignment="1" applyProtection="1">
      <alignment horizontal="center" vertical="center" wrapText="1"/>
      <protection hidden="1"/>
    </xf>
    <xf numFmtId="0" fontId="70" fillId="33" borderId="31" xfId="0" applyFont="1" applyFill="1" applyBorder="1" applyAlignment="1" applyProtection="1">
      <alignment horizontal="left" vertical="center"/>
      <protection hidden="1"/>
    </xf>
    <xf numFmtId="0" fontId="70" fillId="33" borderId="0" xfId="0" applyFont="1" applyFill="1" applyBorder="1" applyAlignment="1" applyProtection="1">
      <alignment horizontal="left" vertical="center"/>
      <protection hidden="1"/>
    </xf>
    <xf numFmtId="0" fontId="0" fillId="0" borderId="51" xfId="0" applyBorder="1" applyAlignment="1">
      <alignment horizontal="center" vertical="center"/>
    </xf>
    <xf numFmtId="0" fontId="0" fillId="0" borderId="63" xfId="0" applyBorder="1" applyAlignment="1">
      <alignment horizontal="center" vertical="center"/>
    </xf>
    <xf numFmtId="1" fontId="68" fillId="37" borderId="25" xfId="0" applyNumberFormat="1" applyFont="1" applyFill="1" applyBorder="1" applyAlignment="1" applyProtection="1">
      <alignment horizontal="center" vertical="center"/>
      <protection hidden="1"/>
    </xf>
    <xf numFmtId="0" fontId="13" fillId="38" borderId="16" xfId="0" applyFont="1" applyFill="1" applyBorder="1" applyAlignment="1" applyProtection="1">
      <alignment horizontal="center" vertical="center" wrapText="1"/>
      <protection hidden="1"/>
    </xf>
    <xf numFmtId="0" fontId="13" fillId="38" borderId="56" xfId="0" applyFont="1" applyFill="1" applyBorder="1" applyAlignment="1" applyProtection="1">
      <alignment horizontal="center" vertical="center" wrapText="1"/>
      <protection hidden="1"/>
    </xf>
    <xf numFmtId="0" fontId="13" fillId="38" borderId="55" xfId="0" applyFont="1" applyFill="1" applyBorder="1" applyAlignment="1" applyProtection="1">
      <alignment horizontal="center" vertical="center" wrapText="1"/>
      <protection hidden="1"/>
    </xf>
    <xf numFmtId="0" fontId="72" fillId="33" borderId="0" xfId="0" applyFont="1" applyFill="1" applyBorder="1" applyAlignment="1" applyProtection="1">
      <alignment horizontal="left" vertical="top" wrapText="1"/>
      <protection hidden="1"/>
    </xf>
    <xf numFmtId="164" fontId="0" fillId="33" borderId="0" xfId="0" applyNumberFormat="1" applyFill="1" applyBorder="1" applyAlignment="1" applyProtection="1">
      <alignment horizontal="center"/>
      <protection hidden="1"/>
    </xf>
    <xf numFmtId="0" fontId="68" fillId="33" borderId="0" xfId="0" applyFont="1" applyFill="1" applyBorder="1" applyAlignment="1" applyProtection="1">
      <alignment horizontal="left" wrapText="1"/>
      <protection hidden="1"/>
    </xf>
    <xf numFmtId="0" fontId="68" fillId="33" borderId="85" xfId="0" applyFont="1" applyFill="1" applyBorder="1" applyAlignment="1" applyProtection="1">
      <alignment horizontal="left" wrapText="1"/>
      <protection hidden="1"/>
    </xf>
    <xf numFmtId="0" fontId="13" fillId="38" borderId="78" xfId="0" applyFont="1" applyFill="1" applyBorder="1" applyAlignment="1" applyProtection="1">
      <alignment horizontal="center" vertical="center" wrapText="1"/>
      <protection hidden="1"/>
    </xf>
    <xf numFmtId="164" fontId="68" fillId="37" borderId="16" xfId="0" applyNumberFormat="1" applyFont="1" applyFill="1" applyBorder="1" applyAlignment="1" applyProtection="1">
      <alignment horizontal="center" vertical="center"/>
      <protection hidden="1"/>
    </xf>
    <xf numFmtId="164" fontId="68" fillId="37" borderId="78" xfId="0" applyNumberFormat="1" applyFont="1" applyFill="1" applyBorder="1" applyAlignment="1" applyProtection="1">
      <alignment horizontal="center" vertical="center"/>
      <protection hidden="1"/>
    </xf>
    <xf numFmtId="1" fontId="0" fillId="33" borderId="89" xfId="0" applyNumberFormat="1" applyFill="1" applyBorder="1" applyAlignment="1" applyProtection="1">
      <alignment horizontal="center" vertical="center"/>
      <protection hidden="1"/>
    </xf>
    <xf numFmtId="0" fontId="72" fillId="0" borderId="63" xfId="0" applyFont="1" applyBorder="1" applyAlignment="1">
      <alignment horizontal="center" vertical="center" wrapText="1"/>
    </xf>
    <xf numFmtId="1" fontId="0" fillId="33" borderId="31" xfId="0" applyNumberFormat="1" applyFill="1" applyBorder="1" applyAlignment="1" applyProtection="1">
      <alignment horizontal="center" vertical="center"/>
      <protection hidden="1"/>
    </xf>
    <xf numFmtId="1" fontId="0" fillId="33" borderId="92" xfId="0" applyNumberFormat="1" applyFill="1" applyBorder="1" applyAlignment="1" applyProtection="1">
      <alignment horizontal="center" vertical="center"/>
      <protection hidden="1"/>
    </xf>
    <xf numFmtId="0" fontId="75" fillId="33" borderId="0" xfId="0" applyFont="1" applyFill="1" applyBorder="1" applyAlignment="1" applyProtection="1">
      <alignment horizontal="center" vertical="center"/>
      <protection hidden="1"/>
    </xf>
    <xf numFmtId="164" fontId="0" fillId="37" borderId="0" xfId="0" applyNumberFormat="1" applyFill="1" applyBorder="1" applyAlignment="1" applyProtection="1">
      <alignment horizontal="center" vertical="center"/>
      <protection hidden="1"/>
    </xf>
    <xf numFmtId="0" fontId="71" fillId="33" borderId="11" xfId="0" applyFont="1" applyFill="1" applyBorder="1" applyAlignment="1" applyProtection="1">
      <alignment horizontal="left" vertical="center" wrapText="1"/>
      <protection hidden="1"/>
    </xf>
    <xf numFmtId="0" fontId="0" fillId="0" borderId="0" xfId="0" applyBorder="1" applyAlignment="1">
      <alignment horizontal="left" vertical="center"/>
    </xf>
    <xf numFmtId="0" fontId="0" fillId="0" borderId="11" xfId="0" applyBorder="1" applyAlignment="1">
      <alignment horizontal="left" vertical="center"/>
    </xf>
    <xf numFmtId="0" fontId="71" fillId="33" borderId="11" xfId="0" applyFont="1" applyFill="1" applyBorder="1" applyAlignment="1" applyProtection="1">
      <alignment horizontal="center"/>
      <protection hidden="1"/>
    </xf>
    <xf numFmtId="0" fontId="68" fillId="33" borderId="0" xfId="0" applyFont="1" applyFill="1" applyBorder="1" applyAlignment="1" applyProtection="1">
      <alignment horizontal="right" vertical="center" wrapText="1"/>
      <protection hidden="1"/>
    </xf>
    <xf numFmtId="0" fontId="72" fillId="33" borderId="0" xfId="0" applyFont="1" applyFill="1" applyBorder="1" applyAlignment="1" applyProtection="1">
      <alignment vertical="top" wrapText="1"/>
      <protection hidden="1"/>
    </xf>
    <xf numFmtId="0" fontId="82" fillId="33" borderId="11" xfId="0" applyFont="1" applyFill="1" applyBorder="1" applyAlignment="1" applyProtection="1">
      <alignment horizontal="center" vertical="top" wrapText="1"/>
      <protection hidden="1"/>
    </xf>
    <xf numFmtId="0" fontId="82" fillId="33" borderId="0" xfId="0" applyFont="1" applyFill="1" applyBorder="1" applyAlignment="1" applyProtection="1">
      <alignment horizontal="center" vertical="top" wrapText="1"/>
      <protection hidden="1"/>
    </xf>
    <xf numFmtId="0" fontId="0" fillId="0" borderId="63" xfId="0" applyBorder="1" applyAlignment="1">
      <alignment horizontal="center"/>
    </xf>
    <xf numFmtId="0" fontId="0" fillId="0" borderId="0" xfId="0" applyBorder="1" applyAlignment="1">
      <alignment horizontal="center"/>
    </xf>
    <xf numFmtId="164" fontId="0" fillId="33" borderId="32" xfId="0" applyNumberFormat="1" applyFill="1" applyBorder="1" applyAlignment="1" applyProtection="1">
      <alignment horizontal="center" vertical="center"/>
      <protection hidden="1"/>
    </xf>
    <xf numFmtId="164" fontId="0" fillId="33" borderId="93" xfId="0" applyNumberFormat="1" applyFill="1" applyBorder="1" applyAlignment="1" applyProtection="1">
      <alignment horizontal="center" vertical="center"/>
      <protection hidden="1"/>
    </xf>
    <xf numFmtId="0" fontId="85" fillId="47" borderId="10" xfId="0" applyFont="1" applyFill="1" applyBorder="1" applyAlignment="1" applyProtection="1">
      <alignment horizontal="center" vertical="center"/>
      <protection hidden="1"/>
    </xf>
    <xf numFmtId="0" fontId="85" fillId="48" borderId="20" xfId="0" applyFont="1" applyFill="1" applyBorder="1" applyAlignment="1" applyProtection="1">
      <alignment horizontal="center" vertical="center"/>
      <protection hidden="1"/>
    </xf>
    <xf numFmtId="0" fontId="85" fillId="49" borderId="26" xfId="0" applyFont="1" applyFill="1" applyBorder="1" applyAlignment="1" applyProtection="1">
      <alignment horizontal="center" vertical="center"/>
      <protection hidden="1"/>
    </xf>
    <xf numFmtId="0" fontId="85" fillId="50" borderId="23" xfId="0" applyFont="1" applyFill="1" applyBorder="1" applyAlignment="1" applyProtection="1">
      <alignment horizontal="center" vertical="center"/>
      <protection hidden="1"/>
    </xf>
    <xf numFmtId="0" fontId="85" fillId="51" borderId="84" xfId="0" applyFont="1" applyFill="1" applyBorder="1" applyAlignment="1" applyProtection="1">
      <alignment horizontal="center" vertical="center" wrapText="1"/>
      <protection hidden="1"/>
    </xf>
    <xf numFmtId="0" fontId="85" fillId="52" borderId="20" xfId="0" applyFont="1" applyFill="1" applyBorder="1" applyAlignment="1" applyProtection="1">
      <alignment horizontal="center" vertical="center" wrapText="1"/>
      <protection hidden="1"/>
    </xf>
    <xf numFmtId="0" fontId="85" fillId="53" borderId="94" xfId="0" applyFont="1" applyFill="1" applyBorder="1" applyAlignment="1" applyProtection="1">
      <alignment horizontal="center" vertical="center" wrapText="1"/>
      <protection hidden="1"/>
    </xf>
    <xf numFmtId="0" fontId="85" fillId="54" borderId="30" xfId="0" applyFont="1" applyFill="1" applyBorder="1" applyAlignment="1" applyProtection="1">
      <alignment horizontal="center" vertical="center" wrapText="1"/>
      <protection hidden="1"/>
    </xf>
    <xf numFmtId="0" fontId="85" fillId="55" borderId="23" xfId="0" applyFont="1" applyFill="1" applyBorder="1" applyAlignment="1" applyProtection="1">
      <alignment horizontal="center" vertical="center" wrapText="1"/>
      <protection hidden="1"/>
    </xf>
    <xf numFmtId="0" fontId="85" fillId="56" borderId="69" xfId="0" applyFont="1" applyFill="1" applyBorder="1" applyAlignment="1" applyProtection="1">
      <alignment horizontal="center" vertical="center" wrapText="1"/>
      <protection hidden="1"/>
    </xf>
    <xf numFmtId="0" fontId="85" fillId="57" borderId="21" xfId="0" applyFont="1" applyFill="1" applyBorder="1" applyAlignment="1" applyProtection="1">
      <alignment horizontal="center" vertical="center" wrapText="1"/>
      <protection hidden="1"/>
    </xf>
    <xf numFmtId="0" fontId="85" fillId="58" borderId="45" xfId="0" applyFont="1" applyFill="1" applyBorder="1" applyAlignment="1" applyProtection="1">
      <alignment horizontal="center" vertical="center" wrapText="1"/>
      <protection hidden="1"/>
    </xf>
    <xf numFmtId="0" fontId="72" fillId="33" borderId="15" xfId="0" applyFont="1" applyFill="1" applyBorder="1" applyAlignment="1" applyProtection="1">
      <alignment horizontal="center" vertical="center" wrapText="1"/>
      <protection hidden="1"/>
    </xf>
    <xf numFmtId="0" fontId="85" fillId="41" borderId="17" xfId="0" applyFont="1" applyFill="1" applyBorder="1" applyAlignment="1" applyProtection="1">
      <alignment horizontal="center" vertical="center" wrapText="1"/>
      <protection hidden="1"/>
    </xf>
    <xf numFmtId="0" fontId="85" fillId="41" borderId="22" xfId="0" applyFont="1" applyFill="1" applyBorder="1" applyAlignment="1" applyProtection="1">
      <alignment horizontal="center" vertical="center" wrapText="1"/>
      <protection hidden="1"/>
    </xf>
    <xf numFmtId="0" fontId="72" fillId="41" borderId="17" xfId="0" applyFont="1" applyFill="1" applyBorder="1" applyAlignment="1" applyProtection="1">
      <alignment horizontal="center" textRotation="90" wrapText="1"/>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2" xfId="58"/>
    <cellStyle name="Normal 2 3" xfId="59"/>
    <cellStyle name="Normal 2 4"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mailto:genetics.us@zoetis.com" TargetMode="Extern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3.png" /><Relationship Id="rId7"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190500</xdr:rowOff>
    </xdr:from>
    <xdr:to>
      <xdr:col>6</xdr:col>
      <xdr:colOff>342900</xdr:colOff>
      <xdr:row>5</xdr:row>
      <xdr:rowOff>85725</xdr:rowOff>
    </xdr:to>
    <xdr:sp>
      <xdr:nvSpPr>
        <xdr:cNvPr id="1" name="TextBox 3"/>
        <xdr:cNvSpPr txBox="1">
          <a:spLocks noChangeArrowheads="1"/>
        </xdr:cNvSpPr>
      </xdr:nvSpPr>
      <xdr:spPr>
        <a:xfrm>
          <a:off x="1771650" y="190500"/>
          <a:ext cx="3476625" cy="847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INTERNATIONAL</a:t>
          </a:r>
          <a:r>
            <a:rPr lang="en-US" cap="none" sz="1400" b="1" i="0" u="none" baseline="0">
              <a:solidFill>
                <a:srgbClr val="000000"/>
              </a:solidFill>
              <a:latin typeface="Calibri"/>
              <a:ea typeface="Calibri"/>
              <a:cs typeface="Calibri"/>
            </a:rPr>
            <a:t> BRANGUS BREEDERS ASSOCIATION TEST REQUEST FORM  
</a:t>
          </a:r>
          <a:r>
            <a:rPr lang="en-US" cap="none" sz="900" b="0" i="1" u="none" baseline="0">
              <a:solidFill>
                <a:srgbClr val="000000"/>
              </a:solidFill>
              <a:latin typeface="Calibri"/>
              <a:ea typeface="Calibri"/>
              <a:cs typeface="Calibri"/>
            </a:rPr>
            <a:t>Effective January 28, 2016
</a:t>
          </a:r>
        </a:p>
      </xdr:txBody>
    </xdr:sp>
    <xdr:clientData/>
  </xdr:twoCellAnchor>
  <xdr:twoCellAnchor>
    <xdr:from>
      <xdr:col>0</xdr:col>
      <xdr:colOff>9525</xdr:colOff>
      <xdr:row>0</xdr:row>
      <xdr:rowOff>9525</xdr:rowOff>
    </xdr:from>
    <xdr:to>
      <xdr:col>0</xdr:col>
      <xdr:colOff>485775</xdr:colOff>
      <xdr:row>1</xdr:row>
      <xdr:rowOff>28575</xdr:rowOff>
    </xdr:to>
    <xdr:sp>
      <xdr:nvSpPr>
        <xdr:cNvPr id="2" name="TextBox 17"/>
        <xdr:cNvSpPr txBox="1">
          <a:spLocks noChangeArrowheads="1"/>
        </xdr:cNvSpPr>
      </xdr:nvSpPr>
      <xdr:spPr>
        <a:xfrm>
          <a:off x="9525" y="9525"/>
          <a:ext cx="476250" cy="2095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1</a:t>
          </a:r>
        </a:p>
      </xdr:txBody>
    </xdr:sp>
    <xdr:clientData/>
  </xdr:twoCellAnchor>
  <xdr:twoCellAnchor editAs="oneCell">
    <xdr:from>
      <xdr:col>0</xdr:col>
      <xdr:colOff>123825</xdr:colOff>
      <xdr:row>0</xdr:row>
      <xdr:rowOff>180975</xdr:rowOff>
    </xdr:from>
    <xdr:to>
      <xdr:col>11</xdr:col>
      <xdr:colOff>38100</xdr:colOff>
      <xdr:row>4</xdr:row>
      <xdr:rowOff>142875</xdr:rowOff>
    </xdr:to>
    <xdr:pic>
      <xdr:nvPicPr>
        <xdr:cNvPr id="3" name="Picture 78" descr="zoetis-header-short_r3.png"/>
        <xdr:cNvPicPr preferRelativeResize="1">
          <a:picLocks noChangeAspect="1"/>
        </xdr:cNvPicPr>
      </xdr:nvPicPr>
      <xdr:blipFill>
        <a:blip r:embed="rId1"/>
        <a:stretch>
          <a:fillRect/>
        </a:stretch>
      </xdr:blipFill>
      <xdr:spPr>
        <a:xfrm>
          <a:off x="123825" y="180975"/>
          <a:ext cx="8858250" cy="723900"/>
        </a:xfrm>
        <a:prstGeom prst="rect">
          <a:avLst/>
        </a:prstGeom>
        <a:noFill/>
        <a:ln w="9525" cmpd="sng">
          <a:noFill/>
        </a:ln>
      </xdr:spPr>
    </xdr:pic>
    <xdr:clientData/>
  </xdr:twoCellAnchor>
  <xdr:twoCellAnchor editAs="oneCell">
    <xdr:from>
      <xdr:col>6</xdr:col>
      <xdr:colOff>314325</xdr:colOff>
      <xdr:row>1</xdr:row>
      <xdr:rowOff>47625</xdr:rowOff>
    </xdr:from>
    <xdr:to>
      <xdr:col>8</xdr:col>
      <xdr:colOff>723900</xdr:colOff>
      <xdr:row>4</xdr:row>
      <xdr:rowOff>66675</xdr:rowOff>
    </xdr:to>
    <xdr:pic>
      <xdr:nvPicPr>
        <xdr:cNvPr id="4" name="Picture 4" descr="ibba-logo.jpg"/>
        <xdr:cNvPicPr preferRelativeResize="1">
          <a:picLocks noChangeAspect="1"/>
        </xdr:cNvPicPr>
      </xdr:nvPicPr>
      <xdr:blipFill>
        <a:blip r:embed="rId2"/>
        <a:stretch>
          <a:fillRect/>
        </a:stretch>
      </xdr:blipFill>
      <xdr:spPr>
        <a:xfrm>
          <a:off x="5219700" y="238125"/>
          <a:ext cx="17526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xdr:row>
      <xdr:rowOff>123825</xdr:rowOff>
    </xdr:from>
    <xdr:to>
      <xdr:col>10</xdr:col>
      <xdr:colOff>9525</xdr:colOff>
      <xdr:row>6</xdr:row>
      <xdr:rowOff>57150</xdr:rowOff>
    </xdr:to>
    <xdr:sp>
      <xdr:nvSpPr>
        <xdr:cNvPr id="1" name="TextBox 9"/>
        <xdr:cNvSpPr txBox="1">
          <a:spLocks noChangeArrowheads="1"/>
        </xdr:cNvSpPr>
      </xdr:nvSpPr>
      <xdr:spPr>
        <a:xfrm>
          <a:off x="1838325" y="314325"/>
          <a:ext cx="3800475" cy="88582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TEST &amp; </a:t>
          </a:r>
          <a:r>
            <a:rPr lang="en-US" cap="none" sz="1200" b="1" i="0" u="none" baseline="0">
              <a:solidFill>
                <a:srgbClr val="000000"/>
              </a:solidFill>
              <a:latin typeface="Calibri"/>
              <a:ea typeface="Calibri"/>
              <a:cs typeface="Calibri"/>
            </a:rPr>
            <a:t>SAMPLE INFORMATION FORM</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28, 2016
</a:t>
          </a:r>
        </a:p>
      </xdr:txBody>
    </xdr:sp>
    <xdr:clientData/>
  </xdr:twoCellAnchor>
  <xdr:twoCellAnchor>
    <xdr:from>
      <xdr:col>0</xdr:col>
      <xdr:colOff>66675</xdr:colOff>
      <xdr:row>14</xdr:row>
      <xdr:rowOff>0</xdr:rowOff>
    </xdr:from>
    <xdr:to>
      <xdr:col>11</xdr:col>
      <xdr:colOff>276225</xdr:colOff>
      <xdr:row>15</xdr:row>
      <xdr:rowOff>142875</xdr:rowOff>
    </xdr:to>
    <xdr:sp>
      <xdr:nvSpPr>
        <xdr:cNvPr id="2" name="TextBox 7"/>
        <xdr:cNvSpPr txBox="1">
          <a:spLocks noChangeArrowheads="1"/>
        </xdr:cNvSpPr>
      </xdr:nvSpPr>
      <xdr:spPr>
        <a:xfrm>
          <a:off x="66675" y="2619375"/>
          <a:ext cx="62293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ANG -Angus                BRG-</a:t>
          </a:r>
          <a:r>
            <a:rPr lang="en-US" cap="none" sz="1100" b="0" i="0" u="none" baseline="0">
              <a:solidFill>
                <a:srgbClr val="000000"/>
              </a:solidFill>
              <a:latin typeface="Calibri"/>
              <a:ea typeface="Calibri"/>
              <a:cs typeface="Calibri"/>
            </a:rPr>
            <a:t> Brangus                </a:t>
          </a:r>
          <a:r>
            <a:rPr lang="en-US" cap="none" sz="1100" b="0" i="0" u="none" baseline="0">
              <a:solidFill>
                <a:srgbClr val="000000"/>
              </a:solidFill>
              <a:latin typeface="Calibri"/>
              <a:ea typeface="Calibri"/>
              <a:cs typeface="Calibri"/>
            </a:rPr>
            <a:t>RBR - Red Brangus                UTL - UltraBlack
</a:t>
          </a:r>
        </a:p>
      </xdr:txBody>
    </xdr:sp>
    <xdr:clientData/>
  </xdr:twoCellAnchor>
  <xdr:twoCellAnchor>
    <xdr:from>
      <xdr:col>0</xdr:col>
      <xdr:colOff>9525</xdr:colOff>
      <xdr:row>0</xdr:row>
      <xdr:rowOff>9525</xdr:rowOff>
    </xdr:from>
    <xdr:to>
      <xdr:col>0</xdr:col>
      <xdr:colOff>495300</xdr:colOff>
      <xdr:row>1</xdr:row>
      <xdr:rowOff>9525</xdr:rowOff>
    </xdr:to>
    <xdr:sp>
      <xdr:nvSpPr>
        <xdr:cNvPr id="3" name="TextBox 14"/>
        <xdr:cNvSpPr txBox="1">
          <a:spLocks noChangeArrowheads="1"/>
        </xdr:cNvSpPr>
      </xdr:nvSpPr>
      <xdr:spPr>
        <a:xfrm>
          <a:off x="9525" y="9525"/>
          <a:ext cx="485775" cy="1905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2</a:t>
          </a:r>
        </a:p>
      </xdr:txBody>
    </xdr:sp>
    <xdr:clientData/>
  </xdr:twoCellAnchor>
  <xdr:twoCellAnchor editAs="oneCell">
    <xdr:from>
      <xdr:col>0</xdr:col>
      <xdr:colOff>390525</xdr:colOff>
      <xdr:row>1</xdr:row>
      <xdr:rowOff>161925</xdr:rowOff>
    </xdr:from>
    <xdr:to>
      <xdr:col>26</xdr:col>
      <xdr:colOff>38100</xdr:colOff>
      <xdr:row>5</xdr:row>
      <xdr:rowOff>123825</xdr:rowOff>
    </xdr:to>
    <xdr:pic>
      <xdr:nvPicPr>
        <xdr:cNvPr id="4" name="Picture 10" descr="zoetis-header-short_r3.png"/>
        <xdr:cNvPicPr preferRelativeResize="1">
          <a:picLocks noChangeAspect="1"/>
        </xdr:cNvPicPr>
      </xdr:nvPicPr>
      <xdr:blipFill>
        <a:blip r:embed="rId1"/>
        <a:stretch>
          <a:fillRect/>
        </a:stretch>
      </xdr:blipFill>
      <xdr:spPr>
        <a:xfrm>
          <a:off x="390525" y="352425"/>
          <a:ext cx="8991600" cy="723900"/>
        </a:xfrm>
        <a:prstGeom prst="rect">
          <a:avLst/>
        </a:prstGeom>
        <a:noFill/>
        <a:ln w="9525" cmpd="sng">
          <a:noFill/>
        </a:ln>
      </xdr:spPr>
    </xdr:pic>
    <xdr:clientData/>
  </xdr:twoCellAnchor>
  <xdr:twoCellAnchor editAs="oneCell">
    <xdr:from>
      <xdr:col>9</xdr:col>
      <xdr:colOff>638175</xdr:colOff>
      <xdr:row>1</xdr:row>
      <xdr:rowOff>47625</xdr:rowOff>
    </xdr:from>
    <xdr:to>
      <xdr:col>16</xdr:col>
      <xdr:colOff>104775</xdr:colOff>
      <xdr:row>4</xdr:row>
      <xdr:rowOff>123825</xdr:rowOff>
    </xdr:to>
    <xdr:pic>
      <xdr:nvPicPr>
        <xdr:cNvPr id="5" name="Picture 11" descr="ibba-logo.jpg"/>
        <xdr:cNvPicPr preferRelativeResize="1">
          <a:picLocks noChangeAspect="1"/>
        </xdr:cNvPicPr>
      </xdr:nvPicPr>
      <xdr:blipFill>
        <a:blip r:embed="rId2"/>
        <a:stretch>
          <a:fillRect/>
        </a:stretch>
      </xdr:blipFill>
      <xdr:spPr>
        <a:xfrm>
          <a:off x="5572125" y="238125"/>
          <a:ext cx="19716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180975</xdr:rowOff>
    </xdr:from>
    <xdr:to>
      <xdr:col>16</xdr:col>
      <xdr:colOff>866775</xdr:colOff>
      <xdr:row>4</xdr:row>
      <xdr:rowOff>123825</xdr:rowOff>
    </xdr:to>
    <xdr:sp>
      <xdr:nvSpPr>
        <xdr:cNvPr id="1" name="TextBox 28"/>
        <xdr:cNvSpPr txBox="1">
          <a:spLocks noChangeArrowheads="1"/>
        </xdr:cNvSpPr>
      </xdr:nvSpPr>
      <xdr:spPr>
        <a:xfrm>
          <a:off x="4610100" y="180975"/>
          <a:ext cx="4152900" cy="704850"/>
        </a:xfrm>
        <a:prstGeom prst="rect">
          <a:avLst/>
        </a:prstGeom>
        <a:no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PARENTAGE VERIFICATION FORM
</a:t>
          </a:r>
          <a:r>
            <a:rPr lang="en-US" cap="none" sz="1000" b="0" i="1" u="none" baseline="0">
              <a:solidFill>
                <a:srgbClr val="000000"/>
              </a:solidFill>
              <a:latin typeface="Calibri"/>
              <a:ea typeface="Calibri"/>
              <a:cs typeface="Calibri"/>
            </a:rPr>
            <a:t>Effective January 28, 2016</a:t>
          </a:r>
        </a:p>
      </xdr:txBody>
    </xdr:sp>
    <xdr:clientData/>
  </xdr:twoCellAnchor>
  <xdr:twoCellAnchor>
    <xdr:from>
      <xdr:col>0</xdr:col>
      <xdr:colOff>47625</xdr:colOff>
      <xdr:row>0</xdr:row>
      <xdr:rowOff>28575</xdr:rowOff>
    </xdr:from>
    <xdr:to>
      <xdr:col>3</xdr:col>
      <xdr:colOff>114300</xdr:colOff>
      <xdr:row>1</xdr:row>
      <xdr:rowOff>38100</xdr:rowOff>
    </xdr:to>
    <xdr:sp>
      <xdr:nvSpPr>
        <xdr:cNvPr id="2" name="TextBox 14"/>
        <xdr:cNvSpPr txBox="1">
          <a:spLocks noChangeArrowheads="1"/>
        </xdr:cNvSpPr>
      </xdr:nvSpPr>
      <xdr:spPr>
        <a:xfrm>
          <a:off x="47625" y="28575"/>
          <a:ext cx="695325" cy="200025"/>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3</a:t>
          </a:r>
        </a:p>
      </xdr:txBody>
    </xdr:sp>
    <xdr:clientData/>
  </xdr:twoCellAnchor>
  <xdr:twoCellAnchor editAs="oneCell">
    <xdr:from>
      <xdr:col>5</xdr:col>
      <xdr:colOff>76200</xdr:colOff>
      <xdr:row>0</xdr:row>
      <xdr:rowOff>161925</xdr:rowOff>
    </xdr:from>
    <xdr:to>
      <xdr:col>21</xdr:col>
      <xdr:colOff>1371600</xdr:colOff>
      <xdr:row>6</xdr:row>
      <xdr:rowOff>0</xdr:rowOff>
    </xdr:to>
    <xdr:pic>
      <xdr:nvPicPr>
        <xdr:cNvPr id="3" name="Picture 11" descr="zoetis-header-short_r3.png"/>
        <xdr:cNvPicPr preferRelativeResize="1">
          <a:picLocks noChangeAspect="1"/>
        </xdr:cNvPicPr>
      </xdr:nvPicPr>
      <xdr:blipFill>
        <a:blip r:embed="rId1"/>
        <a:stretch>
          <a:fillRect/>
        </a:stretch>
      </xdr:blipFill>
      <xdr:spPr>
        <a:xfrm>
          <a:off x="1123950" y="161925"/>
          <a:ext cx="12115800" cy="981075"/>
        </a:xfrm>
        <a:prstGeom prst="rect">
          <a:avLst/>
        </a:prstGeom>
        <a:noFill/>
        <a:ln w="9525" cmpd="sng">
          <a:noFill/>
        </a:ln>
      </xdr:spPr>
    </xdr:pic>
    <xdr:clientData/>
  </xdr:twoCellAnchor>
  <xdr:twoCellAnchor editAs="oneCell">
    <xdr:from>
      <xdr:col>16</xdr:col>
      <xdr:colOff>647700</xdr:colOff>
      <xdr:row>5</xdr:row>
      <xdr:rowOff>104775</xdr:rowOff>
    </xdr:from>
    <xdr:to>
      <xdr:col>17</xdr:col>
      <xdr:colOff>476250</xdr:colOff>
      <xdr:row>7</xdr:row>
      <xdr:rowOff>114300</xdr:rowOff>
    </xdr:to>
    <xdr:pic>
      <xdr:nvPicPr>
        <xdr:cNvPr id="4" name="Picture 8" descr="HD50K_RGB_72dpi.png"/>
        <xdr:cNvPicPr preferRelativeResize="1">
          <a:picLocks noChangeAspect="1"/>
        </xdr:cNvPicPr>
      </xdr:nvPicPr>
      <xdr:blipFill>
        <a:blip r:embed="rId2"/>
        <a:stretch>
          <a:fillRect/>
        </a:stretch>
      </xdr:blipFill>
      <xdr:spPr>
        <a:xfrm>
          <a:off x="8543925" y="1057275"/>
          <a:ext cx="838200" cy="409575"/>
        </a:xfrm>
        <a:prstGeom prst="rect">
          <a:avLst/>
        </a:prstGeom>
        <a:noFill/>
        <a:ln w="9525" cmpd="sng">
          <a:noFill/>
        </a:ln>
      </xdr:spPr>
    </xdr:pic>
    <xdr:clientData/>
  </xdr:twoCellAnchor>
  <xdr:twoCellAnchor editAs="oneCell">
    <xdr:from>
      <xdr:col>11</xdr:col>
      <xdr:colOff>371475</xdr:colOff>
      <xdr:row>4</xdr:row>
      <xdr:rowOff>180975</xdr:rowOff>
    </xdr:from>
    <xdr:to>
      <xdr:col>15</xdr:col>
      <xdr:colOff>447675</xdr:colOff>
      <xdr:row>7</xdr:row>
      <xdr:rowOff>66675</xdr:rowOff>
    </xdr:to>
    <xdr:pic>
      <xdr:nvPicPr>
        <xdr:cNvPr id="5" name="Picture 9" descr="SireTRACE_RGB.png"/>
        <xdr:cNvPicPr preferRelativeResize="1">
          <a:picLocks noChangeAspect="1"/>
        </xdr:cNvPicPr>
      </xdr:nvPicPr>
      <xdr:blipFill>
        <a:blip r:embed="rId3"/>
        <a:stretch>
          <a:fillRect/>
        </a:stretch>
      </xdr:blipFill>
      <xdr:spPr>
        <a:xfrm>
          <a:off x="6124575" y="942975"/>
          <a:ext cx="1371600" cy="476250"/>
        </a:xfrm>
        <a:prstGeom prst="rect">
          <a:avLst/>
        </a:prstGeom>
        <a:noFill/>
        <a:ln w="9525" cmpd="sng">
          <a:noFill/>
        </a:ln>
      </xdr:spPr>
    </xdr:pic>
    <xdr:clientData/>
  </xdr:twoCellAnchor>
  <xdr:twoCellAnchor editAs="oneCell">
    <xdr:from>
      <xdr:col>8</xdr:col>
      <xdr:colOff>695325</xdr:colOff>
      <xdr:row>5</xdr:row>
      <xdr:rowOff>47625</xdr:rowOff>
    </xdr:from>
    <xdr:to>
      <xdr:col>9</xdr:col>
      <xdr:colOff>695325</xdr:colOff>
      <xdr:row>7</xdr:row>
      <xdr:rowOff>76200</xdr:rowOff>
    </xdr:to>
    <xdr:pic>
      <xdr:nvPicPr>
        <xdr:cNvPr id="6" name="Picture 11" descr="i50k.png"/>
        <xdr:cNvPicPr preferRelativeResize="1">
          <a:picLocks noChangeAspect="1"/>
        </xdr:cNvPicPr>
      </xdr:nvPicPr>
      <xdr:blipFill>
        <a:blip r:embed="rId4"/>
        <a:stretch>
          <a:fillRect/>
        </a:stretch>
      </xdr:blipFill>
      <xdr:spPr>
        <a:xfrm>
          <a:off x="4295775" y="1000125"/>
          <a:ext cx="809625" cy="428625"/>
        </a:xfrm>
        <a:prstGeom prst="rect">
          <a:avLst/>
        </a:prstGeom>
        <a:noFill/>
        <a:ln w="9525" cmpd="sng">
          <a:noFill/>
        </a:ln>
      </xdr:spPr>
    </xdr:pic>
    <xdr:clientData/>
  </xdr:twoCellAnchor>
  <xdr:twoCellAnchor editAs="oneCell">
    <xdr:from>
      <xdr:col>16</xdr:col>
      <xdr:colOff>714375</xdr:colOff>
      <xdr:row>1</xdr:row>
      <xdr:rowOff>0</xdr:rowOff>
    </xdr:from>
    <xdr:to>
      <xdr:col>18</xdr:col>
      <xdr:colOff>790575</xdr:colOff>
      <xdr:row>4</xdr:row>
      <xdr:rowOff>66675</xdr:rowOff>
    </xdr:to>
    <xdr:pic>
      <xdr:nvPicPr>
        <xdr:cNvPr id="7" name="Picture 8" descr="ibba-logo.jpg"/>
        <xdr:cNvPicPr preferRelativeResize="1">
          <a:picLocks noChangeAspect="1"/>
        </xdr:cNvPicPr>
      </xdr:nvPicPr>
      <xdr:blipFill>
        <a:blip r:embed="rId5"/>
        <a:stretch>
          <a:fillRect/>
        </a:stretch>
      </xdr:blipFill>
      <xdr:spPr>
        <a:xfrm>
          <a:off x="8610600" y="190500"/>
          <a:ext cx="18764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47625</xdr:rowOff>
    </xdr:from>
    <xdr:to>
      <xdr:col>5</xdr:col>
      <xdr:colOff>352425</xdr:colOff>
      <xdr:row>5</xdr:row>
      <xdr:rowOff>47625</xdr:rowOff>
    </xdr:to>
    <xdr:sp>
      <xdr:nvSpPr>
        <xdr:cNvPr id="1" name="TextBox 28"/>
        <xdr:cNvSpPr txBox="1">
          <a:spLocks noChangeArrowheads="1"/>
        </xdr:cNvSpPr>
      </xdr:nvSpPr>
      <xdr:spPr>
        <a:xfrm>
          <a:off x="2009775" y="314325"/>
          <a:ext cx="3543300" cy="7620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GENOMIC TESTS ORDER SUMMARY</a:t>
          </a:r>
          <a:r>
            <a:rPr lang="en-US" cap="none" sz="1600" b="1" i="0"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28., 2016</a:t>
          </a:r>
        </a:p>
      </xdr:txBody>
    </xdr:sp>
    <xdr:clientData/>
  </xdr:twoCellAnchor>
  <xdr:twoCellAnchor>
    <xdr:from>
      <xdr:col>7</xdr:col>
      <xdr:colOff>466725</xdr:colOff>
      <xdr:row>47</xdr:row>
      <xdr:rowOff>9525</xdr:rowOff>
    </xdr:from>
    <xdr:to>
      <xdr:col>10</xdr:col>
      <xdr:colOff>285750</xdr:colOff>
      <xdr:row>47</xdr:row>
      <xdr:rowOff>9525</xdr:rowOff>
    </xdr:to>
    <xdr:sp>
      <xdr:nvSpPr>
        <xdr:cNvPr id="2" name="Straight Connector 79"/>
        <xdr:cNvSpPr>
          <a:spLocks/>
        </xdr:cNvSpPr>
      </xdr:nvSpPr>
      <xdr:spPr>
        <a:xfrm>
          <a:off x="7172325" y="10106025"/>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581025</xdr:colOff>
      <xdr:row>65</xdr:row>
      <xdr:rowOff>57150</xdr:rowOff>
    </xdr:from>
    <xdr:to>
      <xdr:col>2</xdr:col>
      <xdr:colOff>76200</xdr:colOff>
      <xdr:row>66</xdr:row>
      <xdr:rowOff>161925</xdr:rowOff>
    </xdr:to>
    <xdr:sp>
      <xdr:nvSpPr>
        <xdr:cNvPr id="3" name="TextBox 69"/>
        <xdr:cNvSpPr txBox="1">
          <a:spLocks noChangeArrowheads="1"/>
        </xdr:cNvSpPr>
      </xdr:nvSpPr>
      <xdr:spPr>
        <a:xfrm>
          <a:off x="581025" y="14144625"/>
          <a:ext cx="25431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email</a:t>
          </a:r>
          <a:r>
            <a:rPr lang="en-US" cap="none" sz="1200" b="1" i="0" u="none" baseline="0">
              <a:solidFill>
                <a:srgbClr val="000000"/>
              </a:solidFill>
              <a:latin typeface="Calibri"/>
              <a:ea typeface="Calibri"/>
              <a:cs typeface="Calibri"/>
            </a:rPr>
            <a:t> completed form to:</a:t>
          </a:r>
        </a:p>
      </xdr:txBody>
    </xdr:sp>
    <xdr:clientData/>
  </xdr:twoCellAnchor>
  <xdr:twoCellAnchor>
    <xdr:from>
      <xdr:col>1</xdr:col>
      <xdr:colOff>76200</xdr:colOff>
      <xdr:row>65</xdr:row>
      <xdr:rowOff>57150</xdr:rowOff>
    </xdr:from>
    <xdr:to>
      <xdr:col>4</xdr:col>
      <xdr:colOff>695325</xdr:colOff>
      <xdr:row>66</xdr:row>
      <xdr:rowOff>95250</xdr:rowOff>
    </xdr:to>
    <xdr:sp>
      <xdr:nvSpPr>
        <xdr:cNvPr id="4" name="TextBox 70">
          <a:hlinkClick r:id="rId1"/>
        </xdr:cNvPr>
        <xdr:cNvSpPr txBox="1">
          <a:spLocks noChangeArrowheads="1"/>
        </xdr:cNvSpPr>
      </xdr:nvSpPr>
      <xdr:spPr>
        <a:xfrm>
          <a:off x="2009775" y="14144625"/>
          <a:ext cx="3171825" cy="2952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 genetics.us@zoetis.com</a:t>
          </a:r>
        </a:p>
      </xdr:txBody>
    </xdr:sp>
    <xdr:clientData/>
  </xdr:twoCellAnchor>
  <xdr:twoCellAnchor>
    <xdr:from>
      <xdr:col>7</xdr:col>
      <xdr:colOff>609600</xdr:colOff>
      <xdr:row>62</xdr:row>
      <xdr:rowOff>390525</xdr:rowOff>
    </xdr:from>
    <xdr:to>
      <xdr:col>10</xdr:col>
      <xdr:colOff>152400</xdr:colOff>
      <xdr:row>62</xdr:row>
      <xdr:rowOff>409575</xdr:rowOff>
    </xdr:to>
    <xdr:sp>
      <xdr:nvSpPr>
        <xdr:cNvPr id="5" name="Straight Connector 76"/>
        <xdr:cNvSpPr>
          <a:spLocks/>
        </xdr:cNvSpPr>
      </xdr:nvSpPr>
      <xdr:spPr>
        <a:xfrm>
          <a:off x="7315200" y="13544550"/>
          <a:ext cx="1266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495300</xdr:colOff>
      <xdr:row>64</xdr:row>
      <xdr:rowOff>0</xdr:rowOff>
    </xdr:from>
    <xdr:to>
      <xdr:col>10</xdr:col>
      <xdr:colOff>0</xdr:colOff>
      <xdr:row>64</xdr:row>
      <xdr:rowOff>0</xdr:rowOff>
    </xdr:to>
    <xdr:sp>
      <xdr:nvSpPr>
        <xdr:cNvPr id="6" name="Straight Connector 77"/>
        <xdr:cNvSpPr>
          <a:spLocks/>
        </xdr:cNvSpPr>
      </xdr:nvSpPr>
      <xdr:spPr>
        <a:xfrm>
          <a:off x="7200900" y="13896975"/>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361950</xdr:colOff>
      <xdr:row>0</xdr:row>
      <xdr:rowOff>219075</xdr:rowOff>
    </xdr:from>
    <xdr:to>
      <xdr:col>10</xdr:col>
      <xdr:colOff>676275</xdr:colOff>
      <xdr:row>4</xdr:row>
      <xdr:rowOff>104775</xdr:rowOff>
    </xdr:to>
    <xdr:pic>
      <xdr:nvPicPr>
        <xdr:cNvPr id="7" name="Picture 78" descr="zoetis-header-short_r3.png"/>
        <xdr:cNvPicPr preferRelativeResize="1">
          <a:picLocks noChangeAspect="1"/>
        </xdr:cNvPicPr>
      </xdr:nvPicPr>
      <xdr:blipFill>
        <a:blip r:embed="rId2"/>
        <a:stretch>
          <a:fillRect/>
        </a:stretch>
      </xdr:blipFill>
      <xdr:spPr>
        <a:xfrm>
          <a:off x="361950" y="219075"/>
          <a:ext cx="8743950" cy="723900"/>
        </a:xfrm>
        <a:prstGeom prst="rect">
          <a:avLst/>
        </a:prstGeom>
        <a:noFill/>
        <a:ln w="9525" cmpd="sng">
          <a:noFill/>
        </a:ln>
      </xdr:spPr>
    </xdr:pic>
    <xdr:clientData/>
  </xdr:twoCellAnchor>
  <xdr:oneCellAnchor>
    <xdr:from>
      <xdr:col>6</xdr:col>
      <xdr:colOff>485775</xdr:colOff>
      <xdr:row>14</xdr:row>
      <xdr:rowOff>95250</xdr:rowOff>
    </xdr:from>
    <xdr:ext cx="171450" cy="219075"/>
    <xdr:sp>
      <xdr:nvSpPr>
        <xdr:cNvPr id="8" name="Multiply 162"/>
        <xdr:cNvSpPr>
          <a:spLocks/>
        </xdr:cNvSpPr>
      </xdr:nvSpPr>
      <xdr:spPr>
        <a:xfrm>
          <a:off x="6515100" y="2752725"/>
          <a:ext cx="171450" cy="219075"/>
        </a:xfrm>
        <a:custGeom>
          <a:pathLst>
            <a:path h="219074" w="174701">
              <a:moveTo>
                <a:pt x="25896" y="65425"/>
              </a:moveTo>
              <a:lnTo>
                <a:pt x="58022" y="39807"/>
              </a:lnTo>
              <a:lnTo>
                <a:pt x="87351" y="76585"/>
              </a:lnTo>
              <a:lnTo>
                <a:pt x="116679" y="39807"/>
              </a:lnTo>
              <a:lnTo>
                <a:pt x="148805" y="65425"/>
              </a:lnTo>
              <a:lnTo>
                <a:pt x="113628" y="109537"/>
              </a:lnTo>
              <a:lnTo>
                <a:pt x="148805" y="153649"/>
              </a:lnTo>
              <a:lnTo>
                <a:pt x="116679" y="179267"/>
              </a:lnTo>
              <a:lnTo>
                <a:pt x="87351" y="142489"/>
              </a:lnTo>
              <a:lnTo>
                <a:pt x="58022" y="179267"/>
              </a:lnTo>
              <a:lnTo>
                <a:pt x="25896" y="153649"/>
              </a:lnTo>
              <a:lnTo>
                <a:pt x="61073" y="109537"/>
              </a:lnTo>
              <a:lnTo>
                <a:pt x="25896" y="65425"/>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180975</xdr:colOff>
      <xdr:row>56</xdr:row>
      <xdr:rowOff>9525</xdr:rowOff>
    </xdr:from>
    <xdr:to>
      <xdr:col>1</xdr:col>
      <xdr:colOff>685800</xdr:colOff>
      <xdr:row>60</xdr:row>
      <xdr:rowOff>161925</xdr:rowOff>
    </xdr:to>
    <xdr:sp>
      <xdr:nvSpPr>
        <xdr:cNvPr id="9" name="TextBox 167"/>
        <xdr:cNvSpPr txBox="1">
          <a:spLocks noChangeArrowheads="1"/>
        </xdr:cNvSpPr>
      </xdr:nvSpPr>
      <xdr:spPr>
        <a:xfrm>
          <a:off x="180975" y="12068175"/>
          <a:ext cx="243840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STAND ALONE</a:t>
          </a:r>
          <a:r>
            <a:rPr lang="en-US" cap="none" sz="1100" b="1" i="0" u="none" baseline="0">
              <a:solidFill>
                <a:srgbClr val="000000"/>
              </a:solidFill>
              <a:latin typeface="Calibri"/>
              <a:ea typeface="Calibri"/>
              <a:cs typeface="Calibri"/>
            </a:rPr>
            <a:t> PRICING PER ANIMAL</a:t>
          </a:r>
          <a:r>
            <a:rPr lang="en-US" cap="none" sz="1100" b="0" i="0" u="none" baseline="0">
              <a:solidFill>
                <a:srgbClr val="000000"/>
              </a:solidFill>
              <a:latin typeface="Calibri"/>
              <a:ea typeface="Calibri"/>
              <a:cs typeface="Calibri"/>
            </a:rPr>
            <a:t>
$22.00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$50.00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0</xdr:col>
      <xdr:colOff>152400</xdr:colOff>
      <xdr:row>51</xdr:row>
      <xdr:rowOff>9525</xdr:rowOff>
    </xdr:from>
    <xdr:to>
      <xdr:col>1</xdr:col>
      <xdr:colOff>695325</xdr:colOff>
      <xdr:row>55</xdr:row>
      <xdr:rowOff>66675</xdr:rowOff>
    </xdr:to>
    <xdr:sp>
      <xdr:nvSpPr>
        <xdr:cNvPr id="10" name="TextBox 120"/>
        <xdr:cNvSpPr txBox="1">
          <a:spLocks noChangeArrowheads="1"/>
        </xdr:cNvSpPr>
      </xdr:nvSpPr>
      <xdr:spPr>
        <a:xfrm>
          <a:off x="152400" y="11115675"/>
          <a:ext cx="24765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 ON PRICING PER ANIMAL**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$15.00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$25.00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8</xdr:col>
      <xdr:colOff>609600</xdr:colOff>
      <xdr:row>44</xdr:row>
      <xdr:rowOff>114300</xdr:rowOff>
    </xdr:from>
    <xdr:to>
      <xdr:col>9</xdr:col>
      <xdr:colOff>47625</xdr:colOff>
      <xdr:row>45</xdr:row>
      <xdr:rowOff>171450</xdr:rowOff>
    </xdr:to>
    <xdr:sp>
      <xdr:nvSpPr>
        <xdr:cNvPr id="11" name="Equal 157"/>
        <xdr:cNvSpPr>
          <a:spLocks/>
        </xdr:cNvSpPr>
      </xdr:nvSpPr>
      <xdr:spPr>
        <a:xfrm>
          <a:off x="7962900" y="9467850"/>
          <a:ext cx="257175"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42</xdr:row>
      <xdr:rowOff>104775</xdr:rowOff>
    </xdr:from>
    <xdr:to>
      <xdr:col>9</xdr:col>
      <xdr:colOff>38100</xdr:colOff>
      <xdr:row>43</xdr:row>
      <xdr:rowOff>161925</xdr:rowOff>
    </xdr:to>
    <xdr:sp>
      <xdr:nvSpPr>
        <xdr:cNvPr id="12" name="Equal 57"/>
        <xdr:cNvSpPr>
          <a:spLocks/>
        </xdr:cNvSpPr>
      </xdr:nvSpPr>
      <xdr:spPr>
        <a:xfrm>
          <a:off x="7972425" y="9001125"/>
          <a:ext cx="238125"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37</xdr:row>
      <xdr:rowOff>152400</xdr:rowOff>
    </xdr:from>
    <xdr:to>
      <xdr:col>9</xdr:col>
      <xdr:colOff>9525</xdr:colOff>
      <xdr:row>38</xdr:row>
      <xdr:rowOff>200025</xdr:rowOff>
    </xdr:to>
    <xdr:sp>
      <xdr:nvSpPr>
        <xdr:cNvPr id="13" name="Equal 58"/>
        <xdr:cNvSpPr>
          <a:spLocks/>
        </xdr:cNvSpPr>
      </xdr:nvSpPr>
      <xdr:spPr>
        <a:xfrm>
          <a:off x="7962900" y="8067675"/>
          <a:ext cx="219075" cy="238125"/>
        </a:xfrm>
        <a:custGeom>
          <a:pathLst>
            <a:path h="240144" w="228600">
              <a:moveTo>
                <a:pt x="30301" y="49470"/>
              </a:moveTo>
              <a:lnTo>
                <a:pt x="198299" y="49470"/>
              </a:lnTo>
              <a:lnTo>
                <a:pt x="198299" y="105952"/>
              </a:lnTo>
              <a:lnTo>
                <a:pt x="30301" y="105952"/>
              </a:lnTo>
              <a:lnTo>
                <a:pt x="30301" y="49470"/>
              </a:lnTo>
              <a:close/>
              <a:moveTo>
                <a:pt x="30301" y="49470"/>
              </a:moveTo>
              <a:lnTo>
                <a:pt x="30301" y="134192"/>
              </a:lnTo>
              <a:lnTo>
                <a:pt x="198299" y="134192"/>
              </a:lnTo>
              <a:lnTo>
                <a:pt x="198299" y="190674"/>
              </a:lnTo>
              <a:lnTo>
                <a:pt x="30301" y="190674"/>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39</xdr:row>
      <xdr:rowOff>114300</xdr:rowOff>
    </xdr:from>
    <xdr:to>
      <xdr:col>9</xdr:col>
      <xdr:colOff>0</xdr:colOff>
      <xdr:row>40</xdr:row>
      <xdr:rowOff>180975</xdr:rowOff>
    </xdr:to>
    <xdr:sp>
      <xdr:nvSpPr>
        <xdr:cNvPr id="14" name="Equal 59"/>
        <xdr:cNvSpPr>
          <a:spLocks/>
        </xdr:cNvSpPr>
      </xdr:nvSpPr>
      <xdr:spPr>
        <a:xfrm>
          <a:off x="7972425" y="8496300"/>
          <a:ext cx="200025" cy="257175"/>
        </a:xfrm>
        <a:custGeom>
          <a:pathLst>
            <a:path h="255387" w="222870">
              <a:moveTo>
                <a:pt x="29541" y="52610"/>
              </a:moveTo>
              <a:lnTo>
                <a:pt x="193329" y="52610"/>
              </a:lnTo>
              <a:lnTo>
                <a:pt x="193329" y="112677"/>
              </a:lnTo>
              <a:lnTo>
                <a:pt x="29541" y="112677"/>
              </a:lnTo>
              <a:lnTo>
                <a:pt x="29541" y="52610"/>
              </a:lnTo>
              <a:close/>
              <a:moveTo>
                <a:pt x="29541" y="52610"/>
              </a:moveTo>
              <a:lnTo>
                <a:pt x="29541" y="142710"/>
              </a:lnTo>
              <a:lnTo>
                <a:pt x="193329" y="142710"/>
              </a:lnTo>
              <a:lnTo>
                <a:pt x="193329" y="202777"/>
              </a:lnTo>
              <a:lnTo>
                <a:pt x="29541" y="20277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30</xdr:row>
      <xdr:rowOff>104775</xdr:rowOff>
    </xdr:from>
    <xdr:to>
      <xdr:col>9</xdr:col>
      <xdr:colOff>9525</xdr:colOff>
      <xdr:row>31</xdr:row>
      <xdr:rowOff>161925</xdr:rowOff>
    </xdr:to>
    <xdr:sp>
      <xdr:nvSpPr>
        <xdr:cNvPr id="15" name="Equal 63"/>
        <xdr:cNvSpPr>
          <a:spLocks/>
        </xdr:cNvSpPr>
      </xdr:nvSpPr>
      <xdr:spPr>
        <a:xfrm>
          <a:off x="7953375" y="6372225"/>
          <a:ext cx="228600"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20</xdr:row>
      <xdr:rowOff>76200</xdr:rowOff>
    </xdr:from>
    <xdr:ext cx="200025" cy="219075"/>
    <xdr:sp>
      <xdr:nvSpPr>
        <xdr:cNvPr id="16" name="Multiply 86"/>
        <xdr:cNvSpPr>
          <a:spLocks/>
        </xdr:cNvSpPr>
      </xdr:nvSpPr>
      <xdr:spPr>
        <a:xfrm>
          <a:off x="6515100" y="4200525"/>
          <a:ext cx="200025"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30</xdr:row>
      <xdr:rowOff>123825</xdr:rowOff>
    </xdr:from>
    <xdr:ext cx="200025" cy="219075"/>
    <xdr:sp>
      <xdr:nvSpPr>
        <xdr:cNvPr id="17" name="Multiply 91"/>
        <xdr:cNvSpPr>
          <a:spLocks/>
        </xdr:cNvSpPr>
      </xdr:nvSpPr>
      <xdr:spPr>
        <a:xfrm>
          <a:off x="6515100" y="6391275"/>
          <a:ext cx="200025"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37</xdr:row>
      <xdr:rowOff>152400</xdr:rowOff>
    </xdr:from>
    <xdr:ext cx="200025" cy="219075"/>
    <xdr:sp>
      <xdr:nvSpPr>
        <xdr:cNvPr id="18" name="Multiply 95"/>
        <xdr:cNvSpPr>
          <a:spLocks/>
        </xdr:cNvSpPr>
      </xdr:nvSpPr>
      <xdr:spPr>
        <a:xfrm>
          <a:off x="6515100" y="8067675"/>
          <a:ext cx="2000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495300</xdr:colOff>
      <xdr:row>39</xdr:row>
      <xdr:rowOff>114300</xdr:rowOff>
    </xdr:from>
    <xdr:ext cx="180975" cy="219075"/>
    <xdr:sp>
      <xdr:nvSpPr>
        <xdr:cNvPr id="19" name="Multiply 97"/>
        <xdr:cNvSpPr>
          <a:spLocks/>
        </xdr:cNvSpPr>
      </xdr:nvSpPr>
      <xdr:spPr>
        <a:xfrm>
          <a:off x="6524625" y="8496300"/>
          <a:ext cx="18097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514350</xdr:colOff>
      <xdr:row>42</xdr:row>
      <xdr:rowOff>95250</xdr:rowOff>
    </xdr:from>
    <xdr:ext cx="161925" cy="219075"/>
    <xdr:sp>
      <xdr:nvSpPr>
        <xdr:cNvPr id="20" name="Multiply 102"/>
        <xdr:cNvSpPr>
          <a:spLocks/>
        </xdr:cNvSpPr>
      </xdr:nvSpPr>
      <xdr:spPr>
        <a:xfrm>
          <a:off x="6543675" y="8991600"/>
          <a:ext cx="1619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514350</xdr:colOff>
      <xdr:row>44</xdr:row>
      <xdr:rowOff>152400</xdr:rowOff>
    </xdr:from>
    <xdr:ext cx="161925" cy="219075"/>
    <xdr:sp>
      <xdr:nvSpPr>
        <xdr:cNvPr id="21" name="Multiply 103"/>
        <xdr:cNvSpPr>
          <a:spLocks/>
        </xdr:cNvSpPr>
      </xdr:nvSpPr>
      <xdr:spPr>
        <a:xfrm>
          <a:off x="6543675" y="9505950"/>
          <a:ext cx="1619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571500</xdr:colOff>
      <xdr:row>20</xdr:row>
      <xdr:rowOff>57150</xdr:rowOff>
    </xdr:from>
    <xdr:to>
      <xdr:col>8</xdr:col>
      <xdr:colOff>819150</xdr:colOff>
      <xdr:row>21</xdr:row>
      <xdr:rowOff>114300</xdr:rowOff>
    </xdr:to>
    <xdr:sp>
      <xdr:nvSpPr>
        <xdr:cNvPr id="22" name="Equal 43"/>
        <xdr:cNvSpPr>
          <a:spLocks/>
        </xdr:cNvSpPr>
      </xdr:nvSpPr>
      <xdr:spPr>
        <a:xfrm>
          <a:off x="7924800" y="4181475"/>
          <a:ext cx="24765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14</xdr:row>
      <xdr:rowOff>85725</xdr:rowOff>
    </xdr:from>
    <xdr:to>
      <xdr:col>9</xdr:col>
      <xdr:colOff>9525</xdr:colOff>
      <xdr:row>15</xdr:row>
      <xdr:rowOff>142875</xdr:rowOff>
    </xdr:to>
    <xdr:sp>
      <xdr:nvSpPr>
        <xdr:cNvPr id="23" name="Equal 44"/>
        <xdr:cNvSpPr>
          <a:spLocks/>
        </xdr:cNvSpPr>
      </xdr:nvSpPr>
      <xdr:spPr>
        <a:xfrm>
          <a:off x="7962900" y="2743200"/>
          <a:ext cx="219075"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34</xdr:row>
      <xdr:rowOff>85725</xdr:rowOff>
    </xdr:from>
    <xdr:to>
      <xdr:col>9</xdr:col>
      <xdr:colOff>38100</xdr:colOff>
      <xdr:row>35</xdr:row>
      <xdr:rowOff>142875</xdr:rowOff>
    </xdr:to>
    <xdr:sp>
      <xdr:nvSpPr>
        <xdr:cNvPr id="24" name="Equal 40"/>
        <xdr:cNvSpPr>
          <a:spLocks/>
        </xdr:cNvSpPr>
      </xdr:nvSpPr>
      <xdr:spPr>
        <a:xfrm>
          <a:off x="7972425" y="7191375"/>
          <a:ext cx="238125" cy="257175"/>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514350</xdr:colOff>
      <xdr:row>34</xdr:row>
      <xdr:rowOff>123825</xdr:rowOff>
    </xdr:from>
    <xdr:ext cx="209550" cy="219075"/>
    <xdr:sp>
      <xdr:nvSpPr>
        <xdr:cNvPr id="25" name="Multiply 42"/>
        <xdr:cNvSpPr>
          <a:spLocks/>
        </xdr:cNvSpPr>
      </xdr:nvSpPr>
      <xdr:spPr>
        <a:xfrm>
          <a:off x="6543675" y="7229475"/>
          <a:ext cx="20955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180975</xdr:colOff>
      <xdr:row>27</xdr:row>
      <xdr:rowOff>142875</xdr:rowOff>
    </xdr:from>
    <xdr:to>
      <xdr:col>0</xdr:col>
      <xdr:colOff>1743075</xdr:colOff>
      <xdr:row>30</xdr:row>
      <xdr:rowOff>38100</xdr:rowOff>
    </xdr:to>
    <xdr:pic>
      <xdr:nvPicPr>
        <xdr:cNvPr id="26" name="Picture 41" descr="SireTRACE_RGB.png"/>
        <xdr:cNvPicPr preferRelativeResize="1">
          <a:picLocks noChangeAspect="1"/>
        </xdr:cNvPicPr>
      </xdr:nvPicPr>
      <xdr:blipFill>
        <a:blip r:embed="rId3"/>
        <a:stretch>
          <a:fillRect/>
        </a:stretch>
      </xdr:blipFill>
      <xdr:spPr>
        <a:xfrm>
          <a:off x="180975" y="5781675"/>
          <a:ext cx="1562100" cy="523875"/>
        </a:xfrm>
        <a:prstGeom prst="rect">
          <a:avLst/>
        </a:prstGeom>
        <a:noFill/>
        <a:ln w="9525" cmpd="sng">
          <a:noFill/>
        </a:ln>
      </xdr:spPr>
    </xdr:pic>
    <xdr:clientData/>
  </xdr:twoCellAnchor>
  <xdr:twoCellAnchor editAs="oneCell">
    <xdr:from>
      <xdr:col>0</xdr:col>
      <xdr:colOff>104775</xdr:colOff>
      <xdr:row>38</xdr:row>
      <xdr:rowOff>200025</xdr:rowOff>
    </xdr:from>
    <xdr:to>
      <xdr:col>0</xdr:col>
      <xdr:colOff>923925</xdr:colOff>
      <xdr:row>40</xdr:row>
      <xdr:rowOff>28575</xdr:rowOff>
    </xdr:to>
    <xdr:pic>
      <xdr:nvPicPr>
        <xdr:cNvPr id="27" name="Picture 45" descr="GeneSTAR_RGB.png"/>
        <xdr:cNvPicPr preferRelativeResize="1">
          <a:picLocks noChangeAspect="1"/>
        </xdr:cNvPicPr>
      </xdr:nvPicPr>
      <xdr:blipFill>
        <a:blip r:embed="rId4"/>
        <a:stretch>
          <a:fillRect/>
        </a:stretch>
      </xdr:blipFill>
      <xdr:spPr>
        <a:xfrm>
          <a:off x="104775" y="8305800"/>
          <a:ext cx="819150" cy="295275"/>
        </a:xfrm>
        <a:prstGeom prst="rect">
          <a:avLst/>
        </a:prstGeom>
        <a:noFill/>
        <a:ln w="9525" cmpd="sng">
          <a:noFill/>
        </a:ln>
      </xdr:spPr>
    </xdr:pic>
    <xdr:clientData/>
  </xdr:twoCellAnchor>
  <xdr:twoCellAnchor editAs="oneCell">
    <xdr:from>
      <xdr:col>0</xdr:col>
      <xdr:colOff>85725</xdr:colOff>
      <xdr:row>43</xdr:row>
      <xdr:rowOff>104775</xdr:rowOff>
    </xdr:from>
    <xdr:to>
      <xdr:col>0</xdr:col>
      <xdr:colOff>914400</xdr:colOff>
      <xdr:row>44</xdr:row>
      <xdr:rowOff>123825</xdr:rowOff>
    </xdr:to>
    <xdr:pic>
      <xdr:nvPicPr>
        <xdr:cNvPr id="28" name="Picture 46" descr="GeneSTAR_RGB.png"/>
        <xdr:cNvPicPr preferRelativeResize="1">
          <a:picLocks noChangeAspect="1"/>
        </xdr:cNvPicPr>
      </xdr:nvPicPr>
      <xdr:blipFill>
        <a:blip r:embed="rId4"/>
        <a:stretch>
          <a:fillRect/>
        </a:stretch>
      </xdr:blipFill>
      <xdr:spPr>
        <a:xfrm>
          <a:off x="85725" y="9191625"/>
          <a:ext cx="828675" cy="285750"/>
        </a:xfrm>
        <a:prstGeom prst="rect">
          <a:avLst/>
        </a:prstGeom>
        <a:noFill/>
        <a:ln w="9525" cmpd="sng">
          <a:noFill/>
        </a:ln>
      </xdr:spPr>
    </xdr:pic>
    <xdr:clientData/>
  </xdr:twoCellAnchor>
  <xdr:twoCellAnchor editAs="oneCell">
    <xdr:from>
      <xdr:col>0</xdr:col>
      <xdr:colOff>104775</xdr:colOff>
      <xdr:row>35</xdr:row>
      <xdr:rowOff>28575</xdr:rowOff>
    </xdr:from>
    <xdr:to>
      <xdr:col>0</xdr:col>
      <xdr:colOff>923925</xdr:colOff>
      <xdr:row>36</xdr:row>
      <xdr:rowOff>9525</xdr:rowOff>
    </xdr:to>
    <xdr:pic>
      <xdr:nvPicPr>
        <xdr:cNvPr id="29" name="Picture 47" descr="GeneSTAR_RGB.png"/>
        <xdr:cNvPicPr preferRelativeResize="1">
          <a:picLocks noChangeAspect="1"/>
        </xdr:cNvPicPr>
      </xdr:nvPicPr>
      <xdr:blipFill>
        <a:blip r:embed="rId4"/>
        <a:stretch>
          <a:fillRect/>
        </a:stretch>
      </xdr:blipFill>
      <xdr:spPr>
        <a:xfrm>
          <a:off x="104775" y="7334250"/>
          <a:ext cx="819150" cy="276225"/>
        </a:xfrm>
        <a:prstGeom prst="rect">
          <a:avLst/>
        </a:prstGeom>
        <a:noFill/>
        <a:ln w="9525" cmpd="sng">
          <a:noFill/>
        </a:ln>
      </xdr:spPr>
    </xdr:pic>
    <xdr:clientData/>
  </xdr:twoCellAnchor>
  <xdr:twoCellAnchor editAs="oneCell">
    <xdr:from>
      <xdr:col>0</xdr:col>
      <xdr:colOff>419100</xdr:colOff>
      <xdr:row>13</xdr:row>
      <xdr:rowOff>66675</xdr:rowOff>
    </xdr:from>
    <xdr:to>
      <xdr:col>0</xdr:col>
      <xdr:colOff>1485900</xdr:colOff>
      <xdr:row>16</xdr:row>
      <xdr:rowOff>28575</xdr:rowOff>
    </xdr:to>
    <xdr:pic>
      <xdr:nvPicPr>
        <xdr:cNvPr id="30" name="Picture 49" descr="i50K_RGB_72dpi.png"/>
        <xdr:cNvPicPr preferRelativeResize="1">
          <a:picLocks noChangeAspect="1"/>
        </xdr:cNvPicPr>
      </xdr:nvPicPr>
      <xdr:blipFill>
        <a:blip r:embed="rId5"/>
        <a:stretch>
          <a:fillRect/>
        </a:stretch>
      </xdr:blipFill>
      <xdr:spPr>
        <a:xfrm>
          <a:off x="419100" y="2533650"/>
          <a:ext cx="1066800" cy="533400"/>
        </a:xfrm>
        <a:prstGeom prst="rect">
          <a:avLst/>
        </a:prstGeom>
        <a:noFill/>
        <a:ln w="9525" cmpd="sng">
          <a:noFill/>
        </a:ln>
      </xdr:spPr>
    </xdr:pic>
    <xdr:clientData/>
  </xdr:twoCellAnchor>
  <xdr:twoCellAnchor editAs="oneCell">
    <xdr:from>
      <xdr:col>0</xdr:col>
      <xdr:colOff>314325</xdr:colOff>
      <xdr:row>18</xdr:row>
      <xdr:rowOff>190500</xdr:rowOff>
    </xdr:from>
    <xdr:to>
      <xdr:col>0</xdr:col>
      <xdr:colOff>1476375</xdr:colOff>
      <xdr:row>21</xdr:row>
      <xdr:rowOff>190500</xdr:rowOff>
    </xdr:to>
    <xdr:pic>
      <xdr:nvPicPr>
        <xdr:cNvPr id="31" name="Picture 50" descr="HD50K_RGB_72dpi.png"/>
        <xdr:cNvPicPr preferRelativeResize="1">
          <a:picLocks noChangeAspect="1"/>
        </xdr:cNvPicPr>
      </xdr:nvPicPr>
      <xdr:blipFill>
        <a:blip r:embed="rId6"/>
        <a:stretch>
          <a:fillRect/>
        </a:stretch>
      </xdr:blipFill>
      <xdr:spPr>
        <a:xfrm>
          <a:off x="314325" y="3924300"/>
          <a:ext cx="1162050" cy="581025"/>
        </a:xfrm>
        <a:prstGeom prst="rect">
          <a:avLst/>
        </a:prstGeom>
        <a:noFill/>
        <a:ln w="9525" cmpd="sng">
          <a:noFill/>
        </a:ln>
      </xdr:spPr>
    </xdr:pic>
    <xdr:clientData/>
  </xdr:twoCellAnchor>
  <xdr:twoCellAnchor editAs="oneCell">
    <xdr:from>
      <xdr:col>5</xdr:col>
      <xdr:colOff>200025</xdr:colOff>
      <xdr:row>1</xdr:row>
      <xdr:rowOff>28575</xdr:rowOff>
    </xdr:from>
    <xdr:to>
      <xdr:col>8</xdr:col>
      <xdr:colOff>0</xdr:colOff>
      <xdr:row>4</xdr:row>
      <xdr:rowOff>104775</xdr:rowOff>
    </xdr:to>
    <xdr:pic>
      <xdr:nvPicPr>
        <xdr:cNvPr id="32" name="Picture 41" descr="ibba-logo.jpg"/>
        <xdr:cNvPicPr preferRelativeResize="1">
          <a:picLocks noChangeAspect="1"/>
        </xdr:cNvPicPr>
      </xdr:nvPicPr>
      <xdr:blipFill>
        <a:blip r:embed="rId7"/>
        <a:stretch>
          <a:fillRect/>
        </a:stretch>
      </xdr:blipFill>
      <xdr:spPr>
        <a:xfrm>
          <a:off x="5400675" y="295275"/>
          <a:ext cx="1952625" cy="647700"/>
        </a:xfrm>
        <a:prstGeom prst="rect">
          <a:avLst/>
        </a:prstGeom>
        <a:noFill/>
        <a:ln w="9525" cmpd="sng">
          <a:noFill/>
        </a:ln>
      </xdr:spPr>
    </xdr:pic>
    <xdr:clientData/>
  </xdr:twoCellAnchor>
  <xdr:twoCellAnchor>
    <xdr:from>
      <xdr:col>8</xdr:col>
      <xdr:colOff>600075</xdr:colOff>
      <xdr:row>28</xdr:row>
      <xdr:rowOff>104775</xdr:rowOff>
    </xdr:from>
    <xdr:to>
      <xdr:col>9</xdr:col>
      <xdr:colOff>9525</xdr:colOff>
      <xdr:row>29</xdr:row>
      <xdr:rowOff>161925</xdr:rowOff>
    </xdr:to>
    <xdr:sp>
      <xdr:nvSpPr>
        <xdr:cNvPr id="33" name="Equal 41"/>
        <xdr:cNvSpPr>
          <a:spLocks/>
        </xdr:cNvSpPr>
      </xdr:nvSpPr>
      <xdr:spPr>
        <a:xfrm>
          <a:off x="7953375" y="5953125"/>
          <a:ext cx="228600" cy="26670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28</xdr:row>
      <xdr:rowOff>123825</xdr:rowOff>
    </xdr:from>
    <xdr:ext cx="200025" cy="238125"/>
    <xdr:sp>
      <xdr:nvSpPr>
        <xdr:cNvPr id="34" name="Multiply 45"/>
        <xdr:cNvSpPr>
          <a:spLocks/>
        </xdr:cNvSpPr>
      </xdr:nvSpPr>
      <xdr:spPr>
        <a:xfrm>
          <a:off x="6515100" y="5972175"/>
          <a:ext cx="200025" cy="23812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600075</xdr:colOff>
      <xdr:row>26</xdr:row>
      <xdr:rowOff>104775</xdr:rowOff>
    </xdr:from>
    <xdr:to>
      <xdr:col>9</xdr:col>
      <xdr:colOff>9525</xdr:colOff>
      <xdr:row>27</xdr:row>
      <xdr:rowOff>161925</xdr:rowOff>
    </xdr:to>
    <xdr:sp>
      <xdr:nvSpPr>
        <xdr:cNvPr id="35" name="Equal 46"/>
        <xdr:cNvSpPr>
          <a:spLocks/>
        </xdr:cNvSpPr>
      </xdr:nvSpPr>
      <xdr:spPr>
        <a:xfrm>
          <a:off x="7953375" y="5534025"/>
          <a:ext cx="228600" cy="26670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26</xdr:row>
      <xdr:rowOff>123825</xdr:rowOff>
    </xdr:from>
    <xdr:ext cx="200025" cy="238125"/>
    <xdr:sp>
      <xdr:nvSpPr>
        <xdr:cNvPr id="36" name="Multiply 47"/>
        <xdr:cNvSpPr>
          <a:spLocks/>
        </xdr:cNvSpPr>
      </xdr:nvSpPr>
      <xdr:spPr>
        <a:xfrm>
          <a:off x="6515100" y="5553075"/>
          <a:ext cx="200025" cy="23812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erkins@gobrangus.org"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AP74"/>
  <sheetViews>
    <sheetView showZeros="0" zoomScalePageLayoutView="0" workbookViewId="0" topLeftCell="A16">
      <selection activeCell="C8" sqref="C8:E8"/>
    </sheetView>
  </sheetViews>
  <sheetFormatPr defaultColWidth="11.421875" defaultRowHeight="15"/>
  <cols>
    <col min="1" max="1" width="12.7109375" style="140" customWidth="1"/>
    <col min="2" max="2" width="11.00390625" style="140" customWidth="1"/>
    <col min="3" max="3" width="16.00390625" style="140" customWidth="1"/>
    <col min="4" max="4" width="11.7109375" style="140" customWidth="1"/>
    <col min="5" max="5" width="12.8515625" style="140" customWidth="1"/>
    <col min="6" max="6" width="9.28125" style="140" customWidth="1"/>
    <col min="7" max="7" width="11.7109375" style="140" customWidth="1"/>
    <col min="8" max="8" width="8.421875" style="140" customWidth="1"/>
    <col min="9" max="9" width="15.421875" style="140" customWidth="1"/>
    <col min="10" max="10" width="11.7109375" style="140" customWidth="1"/>
    <col min="11" max="11" width="13.28125" style="353" customWidth="1"/>
    <col min="12" max="12" width="2.00390625" style="140" customWidth="1"/>
    <col min="13" max="13" width="16.140625" style="124" hidden="1" customWidth="1"/>
    <col min="14" max="14" width="9.140625" style="129" customWidth="1"/>
    <col min="15" max="20" width="9.140625" style="124" customWidth="1"/>
    <col min="21" max="36" width="9.140625" style="252" customWidth="1"/>
    <col min="37" max="42" width="11.421875" style="252" customWidth="1"/>
    <col min="43" max="16384" width="11.421875" style="140" customWidth="1"/>
  </cols>
  <sheetData>
    <row r="1" spans="1:12" ht="15">
      <c r="A1" s="3"/>
      <c r="B1" s="36"/>
      <c r="C1" s="36"/>
      <c r="D1" s="36"/>
      <c r="E1" s="36"/>
      <c r="F1" s="36"/>
      <c r="G1" s="36"/>
      <c r="H1" s="36"/>
      <c r="I1" s="36"/>
      <c r="J1" s="36"/>
      <c r="K1" s="36"/>
      <c r="L1" s="37"/>
    </row>
    <row r="2" spans="1:12" ht="15">
      <c r="A2" s="4"/>
      <c r="B2" s="219"/>
      <c r="C2" s="219"/>
      <c r="D2" s="219"/>
      <c r="E2" s="219"/>
      <c r="F2" s="219"/>
      <c r="G2" s="219"/>
      <c r="H2" s="219"/>
      <c r="I2" s="219"/>
      <c r="J2" s="219"/>
      <c r="L2" s="191"/>
    </row>
    <row r="3" spans="1:12" ht="15">
      <c r="A3" s="4"/>
      <c r="B3" s="219"/>
      <c r="C3" s="219"/>
      <c r="D3" s="219"/>
      <c r="E3" s="219"/>
      <c r="F3" s="219"/>
      <c r="G3" s="219"/>
      <c r="H3" s="219"/>
      <c r="I3" s="219"/>
      <c r="J3" s="219"/>
      <c r="L3" s="191"/>
    </row>
    <row r="4" spans="1:12" ht="15">
      <c r="A4" s="4"/>
      <c r="B4" s="219"/>
      <c r="C4" s="219"/>
      <c r="D4" s="219"/>
      <c r="E4" s="219"/>
      <c r="F4" s="219"/>
      <c r="G4" s="219"/>
      <c r="H4" s="219"/>
      <c r="I4" s="219"/>
      <c r="J4" s="219"/>
      <c r="L4" s="191"/>
    </row>
    <row r="5" spans="1:12" ht="15">
      <c r="A5" s="4"/>
      <c r="B5" s="219"/>
      <c r="C5" s="219"/>
      <c r="D5" s="219"/>
      <c r="E5" s="219"/>
      <c r="F5" s="219"/>
      <c r="G5" s="219"/>
      <c r="H5" s="219"/>
      <c r="I5" s="219"/>
      <c r="J5" s="219"/>
      <c r="L5" s="191"/>
    </row>
    <row r="6" spans="1:12" ht="15">
      <c r="A6" s="4"/>
      <c r="B6" s="219"/>
      <c r="C6" s="219"/>
      <c r="D6" s="219"/>
      <c r="E6" s="219"/>
      <c r="F6" s="219"/>
      <c r="G6" s="219"/>
      <c r="H6" s="219"/>
      <c r="I6" s="219"/>
      <c r="J6" s="219"/>
      <c r="L6" s="191"/>
    </row>
    <row r="7" spans="1:12" ht="17.25" customHeight="1">
      <c r="A7" s="97" t="s">
        <v>0</v>
      </c>
      <c r="B7" s="219"/>
      <c r="C7" s="219"/>
      <c r="D7" s="219"/>
      <c r="E7" s="219"/>
      <c r="F7" s="219"/>
      <c r="G7" s="98" t="s">
        <v>82</v>
      </c>
      <c r="H7" s="16"/>
      <c r="I7" s="16"/>
      <c r="J7" s="16"/>
      <c r="K7" s="16"/>
      <c r="L7" s="17"/>
    </row>
    <row r="8" spans="1:13" ht="17.25" customHeight="1">
      <c r="A8" s="390" t="s">
        <v>1</v>
      </c>
      <c r="B8" s="391"/>
      <c r="C8" s="422"/>
      <c r="D8" s="422"/>
      <c r="E8" s="422"/>
      <c r="F8" s="219"/>
      <c r="G8" s="79"/>
      <c r="H8" s="16"/>
      <c r="I8" s="16"/>
      <c r="J8" s="16"/>
      <c r="K8" s="16"/>
      <c r="L8" s="17"/>
      <c r="M8" s="18" t="b">
        <v>0</v>
      </c>
    </row>
    <row r="9" spans="1:13" ht="17.25" customHeight="1">
      <c r="A9" s="390" t="s">
        <v>2</v>
      </c>
      <c r="B9" s="391"/>
      <c r="C9" s="392"/>
      <c r="D9" s="392"/>
      <c r="E9" s="392"/>
      <c r="F9" s="219"/>
      <c r="G9" s="391" t="s">
        <v>1</v>
      </c>
      <c r="H9" s="391"/>
      <c r="I9" s="427" t="s">
        <v>177</v>
      </c>
      <c r="J9" s="427"/>
      <c r="K9" s="427"/>
      <c r="L9" s="363"/>
      <c r="M9" s="361">
        <f>IF(M8=TRUE,C8,0)</f>
        <v>0</v>
      </c>
    </row>
    <row r="10" spans="1:13" ht="17.25" customHeight="1">
      <c r="A10" s="390" t="s">
        <v>3</v>
      </c>
      <c r="B10" s="391"/>
      <c r="C10" s="392"/>
      <c r="D10" s="392"/>
      <c r="E10" s="392"/>
      <c r="F10" s="219"/>
      <c r="G10" s="216" t="s">
        <v>2</v>
      </c>
      <c r="H10" s="216"/>
      <c r="I10" s="395" t="s">
        <v>178</v>
      </c>
      <c r="J10" s="395"/>
      <c r="K10" s="395"/>
      <c r="L10" s="358"/>
      <c r="M10" s="124">
        <f>IF(M8=TRUE,C9,0)</f>
        <v>0</v>
      </c>
    </row>
    <row r="11" spans="1:13" ht="17.25" customHeight="1">
      <c r="A11" s="390" t="s">
        <v>4</v>
      </c>
      <c r="B11" s="391"/>
      <c r="C11" s="392"/>
      <c r="D11" s="392"/>
      <c r="E11" s="392"/>
      <c r="F11" s="219"/>
      <c r="G11" s="216" t="s">
        <v>3</v>
      </c>
      <c r="H11" s="216"/>
      <c r="I11" s="395" t="s">
        <v>176</v>
      </c>
      <c r="J11" s="395"/>
      <c r="K11" s="395"/>
      <c r="L11" s="358"/>
      <c r="M11" s="124">
        <f>IF(M8=TRUE,C10,0)</f>
        <v>0</v>
      </c>
    </row>
    <row r="12" spans="1:14" ht="17.25" customHeight="1">
      <c r="A12" s="390" t="s">
        <v>5</v>
      </c>
      <c r="B12" s="391"/>
      <c r="C12" s="392"/>
      <c r="D12" s="392"/>
      <c r="E12" s="392"/>
      <c r="F12" s="219"/>
      <c r="G12" s="216" t="s">
        <v>4</v>
      </c>
      <c r="H12" s="216"/>
      <c r="I12" s="428">
        <f aca="true" t="shared" si="0" ref="I12:I19">M12</f>
        <v>0</v>
      </c>
      <c r="J12" s="428"/>
      <c r="K12" s="428"/>
      <c r="L12" s="359"/>
      <c r="M12" s="361">
        <f>IF(M8=TRUE,C11,0)</f>
        <v>0</v>
      </c>
      <c r="N12" s="364"/>
    </row>
    <row r="13" spans="1:13" ht="17.25" customHeight="1">
      <c r="A13" s="390" t="s">
        <v>85</v>
      </c>
      <c r="B13" s="391"/>
      <c r="C13" s="430"/>
      <c r="D13" s="392"/>
      <c r="E13" s="392"/>
      <c r="F13" s="219"/>
      <c r="G13" s="216" t="s">
        <v>5</v>
      </c>
      <c r="H13" s="216"/>
      <c r="I13" s="428">
        <f t="shared" si="0"/>
        <v>0</v>
      </c>
      <c r="J13" s="428"/>
      <c r="K13" s="428"/>
      <c r="L13" s="360"/>
      <c r="M13" s="124">
        <f>IF(M8=TRUE,C12,0)</f>
        <v>0</v>
      </c>
    </row>
    <row r="14" spans="1:13" ht="17.25" customHeight="1">
      <c r="A14" s="390" t="s">
        <v>6</v>
      </c>
      <c r="B14" s="391"/>
      <c r="C14" s="392"/>
      <c r="D14" s="392"/>
      <c r="E14" s="392"/>
      <c r="F14" s="219"/>
      <c r="G14" s="216" t="s">
        <v>85</v>
      </c>
      <c r="H14" s="216"/>
      <c r="I14" s="429" t="s">
        <v>182</v>
      </c>
      <c r="J14" s="429"/>
      <c r="K14" s="429"/>
      <c r="L14" s="360"/>
      <c r="M14" s="124">
        <f>IF(M8=TRUE,C13,0)</f>
        <v>0</v>
      </c>
    </row>
    <row r="15" spans="1:13" ht="17.25" customHeight="1">
      <c r="A15" s="215"/>
      <c r="B15" s="216"/>
      <c r="C15" s="392"/>
      <c r="D15" s="392"/>
      <c r="E15" s="392"/>
      <c r="F15" s="219"/>
      <c r="G15" s="216" t="s">
        <v>6</v>
      </c>
      <c r="H15" s="216"/>
      <c r="I15" s="395" t="s">
        <v>184</v>
      </c>
      <c r="J15" s="395"/>
      <c r="K15" s="395"/>
      <c r="L15" s="358"/>
      <c r="M15" s="124">
        <f>IF(M8=TRUE,C14,0)</f>
        <v>0</v>
      </c>
    </row>
    <row r="16" spans="1:13" ht="17.25" customHeight="1">
      <c r="A16" s="390" t="s">
        <v>86</v>
      </c>
      <c r="B16" s="391"/>
      <c r="C16" s="392"/>
      <c r="D16" s="392"/>
      <c r="E16" s="392"/>
      <c r="F16" s="219"/>
      <c r="G16" s="216"/>
      <c r="H16" s="216"/>
      <c r="I16" s="395">
        <f t="shared" si="0"/>
        <v>0</v>
      </c>
      <c r="J16" s="395"/>
      <c r="K16" s="395"/>
      <c r="L16" s="358"/>
      <c r="M16" s="124">
        <f>IF(M8=TRUE,C15,0)</f>
        <v>0</v>
      </c>
    </row>
    <row r="17" spans="1:13" ht="17.25" customHeight="1">
      <c r="A17" s="390" t="s">
        <v>7</v>
      </c>
      <c r="B17" s="391"/>
      <c r="C17" s="392"/>
      <c r="D17" s="392"/>
      <c r="E17" s="392"/>
      <c r="F17" s="219"/>
      <c r="G17" s="216" t="s">
        <v>86</v>
      </c>
      <c r="H17" s="216"/>
      <c r="I17" s="395" t="s">
        <v>183</v>
      </c>
      <c r="J17" s="395"/>
      <c r="K17" s="395"/>
      <c r="L17" s="358"/>
      <c r="M17" s="361">
        <f>IF(M8=TRUE,C16,0)</f>
        <v>0</v>
      </c>
    </row>
    <row r="18" spans="1:13" ht="17.25" customHeight="1">
      <c r="A18" s="390" t="s">
        <v>8</v>
      </c>
      <c r="B18" s="391"/>
      <c r="C18" s="432"/>
      <c r="D18" s="432"/>
      <c r="E18" s="432"/>
      <c r="F18" s="219"/>
      <c r="G18" s="216" t="s">
        <v>7</v>
      </c>
      <c r="H18" s="216"/>
      <c r="I18" s="428">
        <f>M18</f>
        <v>0</v>
      </c>
      <c r="J18" s="428"/>
      <c r="K18" s="428"/>
      <c r="L18" s="360"/>
      <c r="M18" s="124">
        <f>IF(M8=TRUE,C17,0)</f>
        <v>0</v>
      </c>
    </row>
    <row r="19" spans="1:13" ht="17.25" customHeight="1">
      <c r="A19" s="215"/>
      <c r="B19" s="216"/>
      <c r="C19" s="83"/>
      <c r="D19" s="83"/>
      <c r="E19" s="83"/>
      <c r="F19" s="219"/>
      <c r="G19" s="251" t="s">
        <v>8</v>
      </c>
      <c r="H19" s="216"/>
      <c r="I19" s="428">
        <f t="shared" si="0"/>
        <v>0</v>
      </c>
      <c r="J19" s="428"/>
      <c r="K19" s="428"/>
      <c r="L19" s="360"/>
      <c r="M19" s="124">
        <f>IF(M8=TRUE,C18,0)</f>
        <v>0</v>
      </c>
    </row>
    <row r="20" spans="1:12" ht="17.25" customHeight="1">
      <c r="A20" s="4" t="s">
        <v>89</v>
      </c>
      <c r="B20" s="219"/>
      <c r="C20" s="431"/>
      <c r="D20" s="431"/>
      <c r="E20" s="431"/>
      <c r="F20" s="219"/>
      <c r="L20" s="191"/>
    </row>
    <row r="21" spans="1:20" s="353" customFormat="1" ht="17.25" customHeight="1">
      <c r="A21" s="4"/>
      <c r="C21" s="77"/>
      <c r="D21" s="77"/>
      <c r="E21" s="77"/>
      <c r="G21" s="99" t="s">
        <v>83</v>
      </c>
      <c r="K21" s="10"/>
      <c r="L21" s="24"/>
      <c r="M21" s="124"/>
      <c r="N21" s="129"/>
      <c r="O21" s="124"/>
      <c r="P21" s="124"/>
      <c r="Q21" s="124"/>
      <c r="R21" s="124"/>
      <c r="S21" s="124"/>
      <c r="T21" s="124"/>
    </row>
    <row r="22" spans="1:20" s="353" customFormat="1" ht="27.75" customHeight="1">
      <c r="A22" s="400" t="s">
        <v>122</v>
      </c>
      <c r="B22" s="401"/>
      <c r="C22" s="355"/>
      <c r="D22" s="355"/>
      <c r="E22" s="355"/>
      <c r="G22" s="367" t="s">
        <v>9</v>
      </c>
      <c r="H22" s="351"/>
      <c r="I22" s="10"/>
      <c r="J22" s="10"/>
      <c r="K22" s="10"/>
      <c r="L22" s="24"/>
      <c r="M22" s="124"/>
      <c r="N22" s="129"/>
      <c r="O22" s="124"/>
      <c r="P22" s="124"/>
      <c r="Q22" s="124"/>
      <c r="R22" s="124"/>
      <c r="S22" s="124"/>
      <c r="T22" s="124"/>
    </row>
    <row r="23" spans="1:20" s="353" customFormat="1" ht="17.25" customHeight="1">
      <c r="A23" s="400"/>
      <c r="B23" s="401"/>
      <c r="C23" s="402"/>
      <c r="D23" s="402"/>
      <c r="E23" s="402"/>
      <c r="I23" s="77"/>
      <c r="J23" s="77"/>
      <c r="K23" s="77"/>
      <c r="L23" s="84"/>
      <c r="M23" s="124"/>
      <c r="N23" s="129"/>
      <c r="O23" s="124"/>
      <c r="P23" s="124"/>
      <c r="Q23" s="124"/>
      <c r="R23" s="124"/>
      <c r="S23" s="124"/>
      <c r="T23" s="124"/>
    </row>
    <row r="24" spans="1:12" ht="17.25" customHeight="1" thickBot="1">
      <c r="A24" s="4"/>
      <c r="B24" s="219"/>
      <c r="C24" s="219"/>
      <c r="D24" s="219"/>
      <c r="E24" s="219"/>
      <c r="F24" s="366"/>
      <c r="G24" s="99"/>
      <c r="H24" s="366"/>
      <c r="I24" s="366"/>
      <c r="J24" s="366"/>
      <c r="K24" s="366"/>
      <c r="L24" s="191"/>
    </row>
    <row r="25" spans="1:12" ht="18" customHeight="1" thickBot="1">
      <c r="A25" s="5" t="s">
        <v>50</v>
      </c>
      <c r="B25" s="219"/>
      <c r="C25" s="408">
        <f>SUM('Order Summary'!N47)</f>
        <v>0</v>
      </c>
      <c r="D25" s="409"/>
      <c r="E25" s="410"/>
      <c r="F25" s="219"/>
      <c r="G25" s="365"/>
      <c r="H25" s="365"/>
      <c r="I25" s="10"/>
      <c r="J25" s="10"/>
      <c r="K25" s="10"/>
      <c r="L25" s="24"/>
    </row>
    <row r="26" spans="1:12" ht="24" customHeight="1" thickBot="1">
      <c r="A26" s="80" t="s">
        <v>23</v>
      </c>
      <c r="B26" s="219"/>
      <c r="C26" s="426" t="s">
        <v>10</v>
      </c>
      <c r="D26" s="426"/>
      <c r="E26" s="426"/>
      <c r="F26" s="219"/>
      <c r="G26" s="365"/>
      <c r="H26" s="365"/>
      <c r="I26" s="393"/>
      <c r="J26" s="393"/>
      <c r="K26" s="393"/>
      <c r="L26" s="394"/>
    </row>
    <row r="27" spans="1:12" ht="18" customHeight="1" thickBot="1">
      <c r="A27" s="5" t="s">
        <v>11</v>
      </c>
      <c r="B27" s="219"/>
      <c r="C27" s="396">
        <f>SUM('Order Summary'!K68:L68)</f>
        <v>0</v>
      </c>
      <c r="D27" s="397"/>
      <c r="E27" s="398"/>
      <c r="F27" s="219"/>
      <c r="G27" s="216"/>
      <c r="H27" s="216"/>
      <c r="I27" s="8"/>
      <c r="J27" s="8"/>
      <c r="K27" s="8"/>
      <c r="L27" s="9"/>
    </row>
    <row r="28" spans="1:12" ht="18" customHeight="1">
      <c r="A28" s="81" t="s">
        <v>23</v>
      </c>
      <c r="B28" s="7"/>
      <c r="C28" s="399" t="s">
        <v>10</v>
      </c>
      <c r="D28" s="399"/>
      <c r="E28" s="399"/>
      <c r="F28" s="219"/>
      <c r="G28" s="216"/>
      <c r="H28" s="216"/>
      <c r="I28" s="393"/>
      <c r="J28" s="393"/>
      <c r="K28" s="393"/>
      <c r="L28" s="394"/>
    </row>
    <row r="29" spans="1:12" ht="23.25" customHeight="1">
      <c r="A29" s="5" t="s">
        <v>126</v>
      </c>
      <c r="B29" s="413"/>
      <c r="C29" s="413"/>
      <c r="D29" s="413"/>
      <c r="E29" s="143"/>
      <c r="F29" s="50"/>
      <c r="G29" s="391"/>
      <c r="H29" s="391"/>
      <c r="I29" s="393"/>
      <c r="J29" s="393"/>
      <c r="K29" s="393"/>
      <c r="L29" s="394"/>
    </row>
    <row r="30" spans="1:12" ht="17.25" customHeight="1">
      <c r="A30" s="5" t="s">
        <v>125</v>
      </c>
      <c r="B30" s="411">
        <f>C17</f>
        <v>0</v>
      </c>
      <c r="C30" s="412"/>
      <c r="D30" s="412"/>
      <c r="E30" s="35"/>
      <c r="F30" s="35"/>
      <c r="G30" s="420"/>
      <c r="H30" s="420"/>
      <c r="I30" s="420"/>
      <c r="J30" s="420"/>
      <c r="K30" s="420"/>
      <c r="L30" s="421"/>
    </row>
    <row r="31" spans="1:20" s="252" customFormat="1" ht="17.25" customHeight="1">
      <c r="A31" s="416" t="s">
        <v>124</v>
      </c>
      <c r="B31" s="417"/>
      <c r="C31" s="417"/>
      <c r="D31" s="417"/>
      <c r="E31" s="417"/>
      <c r="F31" s="35"/>
      <c r="G31" s="420"/>
      <c r="H31" s="420"/>
      <c r="I31" s="420"/>
      <c r="J31" s="420"/>
      <c r="K31" s="420"/>
      <c r="L31" s="421"/>
      <c r="M31" s="124"/>
      <c r="N31" s="129"/>
      <c r="O31" s="124"/>
      <c r="P31" s="124"/>
      <c r="Q31" s="124"/>
      <c r="R31" s="124"/>
      <c r="S31" s="124"/>
      <c r="T31" s="124"/>
    </row>
    <row r="32" spans="1:20" s="157" customFormat="1" ht="12" customHeight="1">
      <c r="A32" s="337"/>
      <c r="F32" s="220"/>
      <c r="G32" s="420"/>
      <c r="H32" s="420"/>
      <c r="I32" s="420"/>
      <c r="J32" s="420"/>
      <c r="K32" s="420"/>
      <c r="L32" s="421"/>
      <c r="M32" s="156"/>
      <c r="N32" s="221"/>
      <c r="O32" s="156"/>
      <c r="P32" s="156"/>
      <c r="Q32" s="156"/>
      <c r="R32" s="156"/>
      <c r="S32" s="156"/>
      <c r="T32" s="156"/>
    </row>
    <row r="33" spans="1:42" s="206" customFormat="1" ht="16.5" customHeight="1">
      <c r="A33" s="370" t="s">
        <v>12</v>
      </c>
      <c r="B33" s="371"/>
      <c r="C33" s="371"/>
      <c r="D33" s="35"/>
      <c r="E33" s="35"/>
      <c r="F33" s="35"/>
      <c r="G33" s="207"/>
      <c r="H33" s="207"/>
      <c r="I33" s="207"/>
      <c r="J33" s="207"/>
      <c r="K33" s="207"/>
      <c r="L33" s="208"/>
      <c r="M33" s="124"/>
      <c r="N33" s="129"/>
      <c r="O33" s="124"/>
      <c r="P33" s="124"/>
      <c r="Q33" s="124"/>
      <c r="R33" s="124"/>
      <c r="S33" s="124"/>
      <c r="T33" s="124"/>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row>
    <row r="34" spans="1:42" s="206" customFormat="1" ht="18" customHeight="1">
      <c r="A34" s="436" t="s">
        <v>119</v>
      </c>
      <c r="B34" s="437"/>
      <c r="C34" s="437"/>
      <c r="D34" s="437"/>
      <c r="E34" s="437"/>
      <c r="F34" s="437"/>
      <c r="G34" s="437"/>
      <c r="H34" s="437"/>
      <c r="I34" s="437"/>
      <c r="J34" s="437"/>
      <c r="K34" s="437"/>
      <c r="L34" s="78"/>
      <c r="M34" s="124"/>
      <c r="N34" s="129"/>
      <c r="O34" s="124"/>
      <c r="P34" s="124"/>
      <c r="Q34" s="124"/>
      <c r="R34" s="124"/>
      <c r="S34" s="124"/>
      <c r="T34" s="124"/>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row>
    <row r="35" spans="1:42" s="206" customFormat="1" ht="18" customHeight="1">
      <c r="A35" s="436"/>
      <c r="B35" s="437"/>
      <c r="C35" s="437"/>
      <c r="D35" s="437"/>
      <c r="E35" s="437"/>
      <c r="F35" s="437"/>
      <c r="G35" s="437"/>
      <c r="H35" s="437"/>
      <c r="I35" s="437"/>
      <c r="J35" s="437"/>
      <c r="K35" s="437"/>
      <c r="L35" s="78"/>
      <c r="M35" s="124"/>
      <c r="N35" s="129"/>
      <c r="O35" s="124"/>
      <c r="P35" s="124"/>
      <c r="Q35" s="124"/>
      <c r="R35" s="124"/>
      <c r="S35" s="124"/>
      <c r="T35" s="124"/>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row>
    <row r="36" spans="1:42" s="206" customFormat="1" ht="16.5" customHeight="1">
      <c r="A36" s="436"/>
      <c r="B36" s="437"/>
      <c r="C36" s="437"/>
      <c r="D36" s="437"/>
      <c r="E36" s="437"/>
      <c r="F36" s="437"/>
      <c r="G36" s="437"/>
      <c r="H36" s="437"/>
      <c r="I36" s="437"/>
      <c r="J36" s="437"/>
      <c r="K36" s="437"/>
      <c r="L36" s="78"/>
      <c r="M36" s="124"/>
      <c r="N36" s="129"/>
      <c r="O36" s="124"/>
      <c r="P36" s="124"/>
      <c r="Q36" s="124"/>
      <c r="R36" s="124"/>
      <c r="S36" s="124"/>
      <c r="T36" s="124"/>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row>
    <row r="37" spans="1:20" s="252" customFormat="1" ht="2.25" customHeight="1">
      <c r="A37" s="248"/>
      <c r="B37" s="249"/>
      <c r="C37" s="249"/>
      <c r="D37" s="249"/>
      <c r="E37" s="249"/>
      <c r="F37" s="249"/>
      <c r="G37" s="249"/>
      <c r="H37" s="249"/>
      <c r="I37" s="249"/>
      <c r="J37" s="249"/>
      <c r="K37" s="352"/>
      <c r="L37" s="250"/>
      <c r="M37" s="124"/>
      <c r="N37" s="129"/>
      <c r="O37" s="124"/>
      <c r="P37" s="124"/>
      <c r="Q37" s="124"/>
      <c r="R37" s="124"/>
      <c r="S37" s="124"/>
      <c r="T37" s="124"/>
    </row>
    <row r="38" spans="1:42" s="206" customFormat="1" ht="15.75" customHeight="1">
      <c r="A38" s="370" t="s">
        <v>48</v>
      </c>
      <c r="B38" s="371"/>
      <c r="C38" s="371"/>
      <c r="D38" s="95"/>
      <c r="E38" s="95"/>
      <c r="F38" s="95"/>
      <c r="G38" s="95"/>
      <c r="H38" s="95"/>
      <c r="I38" s="95"/>
      <c r="J38" s="95"/>
      <c r="K38" s="95"/>
      <c r="L38" s="78"/>
      <c r="M38" s="124"/>
      <c r="N38" s="129"/>
      <c r="O38" s="124"/>
      <c r="P38" s="124"/>
      <c r="Q38" s="124"/>
      <c r="R38" s="124"/>
      <c r="S38" s="124"/>
      <c r="T38" s="124"/>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row>
    <row r="39" spans="1:42" s="206" customFormat="1" ht="18" customHeight="1">
      <c r="A39" s="423" t="s">
        <v>87</v>
      </c>
      <c r="B39" s="424"/>
      <c r="C39" s="424"/>
      <c r="D39" s="424"/>
      <c r="E39" s="424"/>
      <c r="F39" s="424"/>
      <c r="G39" s="424"/>
      <c r="H39" s="424"/>
      <c r="I39" s="424"/>
      <c r="J39" s="424"/>
      <c r="K39" s="424"/>
      <c r="L39" s="362"/>
      <c r="M39" s="124"/>
      <c r="N39" s="129"/>
      <c r="O39" s="124"/>
      <c r="P39" s="124"/>
      <c r="Q39" s="124"/>
      <c r="R39" s="124"/>
      <c r="S39" s="124"/>
      <c r="T39" s="124"/>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206" customFormat="1" ht="18" customHeight="1">
      <c r="A40" s="423"/>
      <c r="B40" s="424"/>
      <c r="C40" s="424"/>
      <c r="D40" s="424"/>
      <c r="E40" s="424"/>
      <c r="F40" s="424"/>
      <c r="G40" s="424"/>
      <c r="H40" s="424"/>
      <c r="I40" s="424"/>
      <c r="J40" s="424"/>
      <c r="K40" s="424"/>
      <c r="L40" s="362"/>
      <c r="M40" s="124"/>
      <c r="N40" s="129"/>
      <c r="O40" s="124"/>
      <c r="P40" s="124"/>
      <c r="Q40" s="124"/>
      <c r="R40" s="124"/>
      <c r="S40" s="124"/>
      <c r="T40" s="124"/>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row>
    <row r="41" spans="1:42" s="206" customFormat="1" ht="18" customHeight="1">
      <c r="A41" s="423"/>
      <c r="B41" s="424"/>
      <c r="C41" s="424"/>
      <c r="D41" s="424"/>
      <c r="E41" s="424"/>
      <c r="F41" s="424"/>
      <c r="G41" s="424"/>
      <c r="H41" s="424"/>
      <c r="I41" s="424"/>
      <c r="J41" s="424"/>
      <c r="K41" s="424"/>
      <c r="L41" s="362"/>
      <c r="M41" s="124"/>
      <c r="N41" s="129"/>
      <c r="O41" s="124"/>
      <c r="P41" s="124"/>
      <c r="Q41" s="124"/>
      <c r="R41" s="124"/>
      <c r="S41" s="124"/>
      <c r="T41" s="124"/>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row>
    <row r="42" spans="1:42" s="206" customFormat="1" ht="18" customHeight="1">
      <c r="A42" s="423"/>
      <c r="B42" s="424"/>
      <c r="C42" s="424"/>
      <c r="D42" s="424"/>
      <c r="E42" s="424"/>
      <c r="F42" s="424"/>
      <c r="G42" s="424"/>
      <c r="H42" s="424"/>
      <c r="I42" s="424"/>
      <c r="J42" s="424"/>
      <c r="K42" s="424"/>
      <c r="L42" s="362"/>
      <c r="M42" s="124"/>
      <c r="N42" s="129"/>
      <c r="O42" s="124"/>
      <c r="P42" s="124"/>
      <c r="Q42" s="124"/>
      <c r="R42" s="124"/>
      <c r="S42" s="124"/>
      <c r="T42" s="124"/>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row>
    <row r="43" spans="1:42" s="206" customFormat="1" ht="18" customHeight="1">
      <c r="A43" s="423"/>
      <c r="B43" s="424"/>
      <c r="C43" s="424"/>
      <c r="D43" s="424"/>
      <c r="E43" s="424"/>
      <c r="F43" s="424"/>
      <c r="G43" s="424"/>
      <c r="H43" s="424"/>
      <c r="I43" s="424"/>
      <c r="J43" s="424"/>
      <c r="K43" s="424"/>
      <c r="L43" s="362"/>
      <c r="M43" s="124"/>
      <c r="N43" s="129"/>
      <c r="O43" s="124"/>
      <c r="P43" s="124"/>
      <c r="Q43" s="124"/>
      <c r="R43" s="124"/>
      <c r="S43" s="124"/>
      <c r="T43" s="124"/>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row>
    <row r="44" spans="1:42" s="206" customFormat="1" ht="43.5" customHeight="1">
      <c r="A44" s="423"/>
      <c r="B44" s="424"/>
      <c r="C44" s="424"/>
      <c r="D44" s="424"/>
      <c r="E44" s="424"/>
      <c r="F44" s="424"/>
      <c r="G44" s="424"/>
      <c r="H44" s="424"/>
      <c r="I44" s="424"/>
      <c r="J44" s="424"/>
      <c r="K44" s="424"/>
      <c r="L44" s="362"/>
      <c r="M44" s="124"/>
      <c r="N44" s="129"/>
      <c r="O44" s="124"/>
      <c r="P44" s="124"/>
      <c r="Q44" s="124"/>
      <c r="R44" s="124"/>
      <c r="S44" s="124"/>
      <c r="T44" s="124"/>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row>
    <row r="45" spans="1:42" s="206" customFormat="1" ht="3.75" customHeight="1">
      <c r="A45" s="204"/>
      <c r="B45" s="205"/>
      <c r="C45" s="205"/>
      <c r="D45" s="205"/>
      <c r="E45" s="205"/>
      <c r="F45" s="205"/>
      <c r="G45" s="205"/>
      <c r="H45" s="205"/>
      <c r="I45" s="205"/>
      <c r="J45" s="205"/>
      <c r="K45" s="205"/>
      <c r="L45" s="362"/>
      <c r="M45" s="124"/>
      <c r="N45" s="129"/>
      <c r="O45" s="124"/>
      <c r="P45" s="124"/>
      <c r="Q45" s="124"/>
      <c r="R45" s="124"/>
      <c r="S45" s="124"/>
      <c r="T45" s="124"/>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row>
    <row r="46" spans="1:20" s="316" customFormat="1" ht="12.75" customHeight="1">
      <c r="A46" s="370" t="s">
        <v>160</v>
      </c>
      <c r="B46" s="371"/>
      <c r="C46" s="371"/>
      <c r="D46" s="312"/>
      <c r="E46" s="312"/>
      <c r="F46" s="312"/>
      <c r="G46" s="312"/>
      <c r="H46" s="312"/>
      <c r="I46" s="312"/>
      <c r="J46" s="312"/>
      <c r="K46" s="350"/>
      <c r="L46" s="313"/>
      <c r="M46" s="124"/>
      <c r="N46" s="129"/>
      <c r="O46" s="124"/>
      <c r="P46" s="124"/>
      <c r="Q46" s="124"/>
      <c r="R46" s="124"/>
      <c r="S46" s="124"/>
      <c r="T46" s="124"/>
    </row>
    <row r="47" spans="1:20" s="316" customFormat="1" ht="12.75" customHeight="1">
      <c r="A47" s="423" t="s">
        <v>179</v>
      </c>
      <c r="B47" s="424"/>
      <c r="C47" s="424"/>
      <c r="D47" s="424"/>
      <c r="E47" s="424"/>
      <c r="F47" s="424"/>
      <c r="G47" s="424"/>
      <c r="H47" s="424"/>
      <c r="I47" s="424"/>
      <c r="J47" s="424"/>
      <c r="K47" s="424"/>
      <c r="L47" s="362"/>
      <c r="M47" s="124"/>
      <c r="N47" s="129"/>
      <c r="O47" s="124"/>
      <c r="P47" s="124"/>
      <c r="Q47" s="124"/>
      <c r="R47" s="124"/>
      <c r="S47" s="124"/>
      <c r="T47" s="124"/>
    </row>
    <row r="48" spans="1:20" s="316" customFormat="1" ht="12.75" customHeight="1">
      <c r="A48" s="423"/>
      <c r="B48" s="424"/>
      <c r="C48" s="424"/>
      <c r="D48" s="424"/>
      <c r="E48" s="424"/>
      <c r="F48" s="424"/>
      <c r="G48" s="424"/>
      <c r="H48" s="424"/>
      <c r="I48" s="424"/>
      <c r="J48" s="424"/>
      <c r="K48" s="424"/>
      <c r="L48" s="362"/>
      <c r="M48" s="124"/>
      <c r="N48" s="129"/>
      <c r="O48" s="124"/>
      <c r="P48" s="124"/>
      <c r="Q48" s="124"/>
      <c r="R48" s="124"/>
      <c r="S48" s="124"/>
      <c r="T48" s="124"/>
    </row>
    <row r="49" spans="1:20" s="316" customFormat="1" ht="12.75" customHeight="1">
      <c r="A49" s="423"/>
      <c r="B49" s="424"/>
      <c r="C49" s="424"/>
      <c r="D49" s="424"/>
      <c r="E49" s="424"/>
      <c r="F49" s="424"/>
      <c r="G49" s="424"/>
      <c r="H49" s="424"/>
      <c r="I49" s="424"/>
      <c r="J49" s="424"/>
      <c r="K49" s="424"/>
      <c r="L49" s="362"/>
      <c r="M49" s="124"/>
      <c r="N49" s="129"/>
      <c r="O49" s="124"/>
      <c r="P49" s="124"/>
      <c r="Q49" s="124"/>
      <c r="R49" s="124"/>
      <c r="S49" s="124"/>
      <c r="T49" s="124"/>
    </row>
    <row r="50" spans="1:20" s="316" customFormat="1" ht="12.75" customHeight="1">
      <c r="A50" s="423"/>
      <c r="B50" s="424"/>
      <c r="C50" s="424"/>
      <c r="D50" s="424"/>
      <c r="E50" s="424"/>
      <c r="F50" s="424"/>
      <c r="G50" s="424"/>
      <c r="H50" s="424"/>
      <c r="I50" s="424"/>
      <c r="J50" s="424"/>
      <c r="K50" s="424"/>
      <c r="L50" s="362"/>
      <c r="M50" s="124"/>
      <c r="N50" s="129"/>
      <c r="O50" s="124"/>
      <c r="P50" s="124"/>
      <c r="Q50" s="124"/>
      <c r="R50" s="124"/>
      <c r="S50" s="124"/>
      <c r="T50" s="124"/>
    </row>
    <row r="51" spans="1:20" s="316" customFormat="1" ht="12.75" customHeight="1">
      <c r="A51" s="423"/>
      <c r="B51" s="424"/>
      <c r="C51" s="424"/>
      <c r="D51" s="424"/>
      <c r="E51" s="424"/>
      <c r="F51" s="424"/>
      <c r="G51" s="424"/>
      <c r="H51" s="424"/>
      <c r="I51" s="424"/>
      <c r="J51" s="424"/>
      <c r="K51" s="424"/>
      <c r="L51" s="362"/>
      <c r="M51" s="124"/>
      <c r="N51" s="129"/>
      <c r="O51" s="124"/>
      <c r="P51" s="124"/>
      <c r="Q51" s="124"/>
      <c r="R51" s="124"/>
      <c r="S51" s="124"/>
      <c r="T51" s="124"/>
    </row>
    <row r="52" spans="1:20" s="316" customFormat="1" ht="30" customHeight="1">
      <c r="A52" s="423"/>
      <c r="B52" s="424"/>
      <c r="C52" s="424"/>
      <c r="D52" s="424"/>
      <c r="E52" s="424"/>
      <c r="F52" s="424"/>
      <c r="G52" s="424"/>
      <c r="H52" s="424"/>
      <c r="I52" s="424"/>
      <c r="J52" s="424"/>
      <c r="K52" s="424"/>
      <c r="L52" s="362"/>
      <c r="M52" s="124"/>
      <c r="N52" s="129"/>
      <c r="O52" s="124"/>
      <c r="P52" s="124"/>
      <c r="Q52" s="124"/>
      <c r="R52" s="124"/>
      <c r="S52" s="124"/>
      <c r="T52" s="124"/>
    </row>
    <row r="53" spans="1:42" s="206" customFormat="1" ht="13.5" customHeight="1">
      <c r="A53" s="403"/>
      <c r="B53" s="404"/>
      <c r="C53" s="404"/>
      <c r="D53" s="2"/>
      <c r="E53" s="2"/>
      <c r="F53" s="2"/>
      <c r="G53" s="2"/>
      <c r="H53" s="2"/>
      <c r="I53" s="2"/>
      <c r="J53" s="2"/>
      <c r="K53" s="2"/>
      <c r="L53" s="209"/>
      <c r="M53" s="124"/>
      <c r="N53" s="129"/>
      <c r="O53" s="124"/>
      <c r="P53" s="124"/>
      <c r="Q53" s="124"/>
      <c r="R53" s="124"/>
      <c r="S53" s="124"/>
      <c r="T53" s="124"/>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row>
    <row r="54" spans="1:42" s="206" customFormat="1" ht="15" customHeight="1">
      <c r="A54" s="418" t="s">
        <v>180</v>
      </c>
      <c r="B54" s="419"/>
      <c r="C54" s="419"/>
      <c r="D54" s="419"/>
      <c r="E54" s="419"/>
      <c r="F54" s="2"/>
      <c r="G54" s="2"/>
      <c r="H54" s="2"/>
      <c r="I54" s="2"/>
      <c r="J54" s="2"/>
      <c r="K54" s="2"/>
      <c r="L54" s="209"/>
      <c r="M54" s="124"/>
      <c r="N54" s="129"/>
      <c r="O54" s="124"/>
      <c r="P54" s="124"/>
      <c r="Q54" s="124"/>
      <c r="R54" s="124"/>
      <c r="S54" s="124"/>
      <c r="T54" s="124"/>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row>
    <row r="55" spans="1:42" s="206" customFormat="1" ht="18" customHeight="1">
      <c r="A55" s="423" t="s">
        <v>181</v>
      </c>
      <c r="B55" s="424"/>
      <c r="C55" s="424"/>
      <c r="D55" s="424"/>
      <c r="E55" s="424"/>
      <c r="F55" s="424"/>
      <c r="G55" s="424"/>
      <c r="H55" s="424"/>
      <c r="I55" s="424"/>
      <c r="J55" s="424"/>
      <c r="K55" s="424"/>
      <c r="L55" s="362"/>
      <c r="M55" s="124"/>
      <c r="N55" s="129"/>
      <c r="O55" s="124"/>
      <c r="P55" s="124"/>
      <c r="Q55" s="124"/>
      <c r="R55" s="124"/>
      <c r="S55" s="124"/>
      <c r="T55" s="124"/>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row>
    <row r="56" spans="1:42" s="206" customFormat="1" ht="18" customHeight="1">
      <c r="A56" s="423"/>
      <c r="B56" s="424"/>
      <c r="C56" s="424"/>
      <c r="D56" s="424"/>
      <c r="E56" s="424"/>
      <c r="F56" s="424"/>
      <c r="G56" s="424"/>
      <c r="H56" s="424"/>
      <c r="I56" s="424"/>
      <c r="J56" s="424"/>
      <c r="K56" s="424"/>
      <c r="L56" s="362"/>
      <c r="M56" s="124"/>
      <c r="N56" s="129"/>
      <c r="O56" s="124"/>
      <c r="P56" s="124"/>
      <c r="Q56" s="124"/>
      <c r="R56" s="124"/>
      <c r="S56" s="124"/>
      <c r="T56" s="124"/>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row>
    <row r="57" spans="1:42" s="206" customFormat="1" ht="18" customHeight="1">
      <c r="A57" s="414"/>
      <c r="B57" s="415"/>
      <c r="C57" s="388"/>
      <c r="D57" s="388"/>
      <c r="E57" s="388"/>
      <c r="F57" s="388"/>
      <c r="G57" s="388"/>
      <c r="H57" s="388"/>
      <c r="I57" s="388"/>
      <c r="J57" s="388"/>
      <c r="K57" s="356"/>
      <c r="L57" s="191"/>
      <c r="M57" s="124"/>
      <c r="N57" s="129"/>
      <c r="O57" s="124"/>
      <c r="P57" s="124"/>
      <c r="Q57" s="124"/>
      <c r="R57" s="124"/>
      <c r="S57" s="124"/>
      <c r="T57" s="124"/>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row>
    <row r="58" spans="1:42" s="206" customFormat="1" ht="18" customHeight="1">
      <c r="A58" s="369" t="s">
        <v>68</v>
      </c>
      <c r="B58" s="433"/>
      <c r="C58" s="433"/>
      <c r="D58" s="433"/>
      <c r="E58" s="433"/>
      <c r="F58" s="433"/>
      <c r="G58" s="433"/>
      <c r="H58" s="433"/>
      <c r="I58" s="433"/>
      <c r="J58" s="433"/>
      <c r="K58" s="357"/>
      <c r="L58" s="214"/>
      <c r="M58" s="124"/>
      <c r="N58" s="129"/>
      <c r="O58" s="124"/>
      <c r="P58" s="124"/>
      <c r="Q58" s="124"/>
      <c r="R58" s="124"/>
      <c r="S58" s="124"/>
      <c r="T58" s="124"/>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row>
    <row r="59" spans="1:42" s="206" customFormat="1" ht="18" customHeight="1">
      <c r="A59" s="369" t="s">
        <v>66</v>
      </c>
      <c r="B59" s="434">
        <f>C17</f>
        <v>0</v>
      </c>
      <c r="C59" s="434"/>
      <c r="D59" s="435"/>
      <c r="E59" s="368"/>
      <c r="F59" s="368"/>
      <c r="G59" s="368"/>
      <c r="H59" s="368"/>
      <c r="I59" s="368"/>
      <c r="J59" s="368"/>
      <c r="K59" s="354"/>
      <c r="L59" s="268"/>
      <c r="M59" s="124"/>
      <c r="N59" s="129"/>
      <c r="O59" s="124"/>
      <c r="P59" s="124"/>
      <c r="Q59" s="124"/>
      <c r="R59" s="124"/>
      <c r="S59" s="124"/>
      <c r="T59" s="124"/>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row>
    <row r="60" spans="1:12" ht="11.25" customHeight="1">
      <c r="A60" s="204"/>
      <c r="B60" s="205"/>
      <c r="C60" s="205"/>
      <c r="D60" s="205"/>
      <c r="E60" s="205"/>
      <c r="F60" s="2"/>
      <c r="G60" s="95"/>
      <c r="H60" s="95"/>
      <c r="I60" s="95"/>
      <c r="J60" s="95"/>
      <c r="K60" s="95"/>
      <c r="L60" s="213"/>
    </row>
    <row r="61" spans="1:12" ht="6.75" customHeight="1">
      <c r="A61" s="204"/>
      <c r="B61" s="205"/>
      <c r="C61" s="205"/>
      <c r="D61" s="205"/>
      <c r="E61" s="205"/>
      <c r="F61" s="2"/>
      <c r="G61" s="95"/>
      <c r="H61" s="95"/>
      <c r="I61" s="95"/>
      <c r="J61" s="95"/>
      <c r="K61" s="95"/>
      <c r="L61" s="78"/>
    </row>
    <row r="62" spans="1:12" ht="18.75" customHeight="1">
      <c r="A62" s="423" t="s">
        <v>84</v>
      </c>
      <c r="B62" s="424"/>
      <c r="C62" s="424"/>
      <c r="D62" s="424"/>
      <c r="E62" s="424"/>
      <c r="F62" s="424"/>
      <c r="G62" s="424"/>
      <c r="H62" s="424"/>
      <c r="I62" s="424"/>
      <c r="J62" s="424"/>
      <c r="K62" s="424"/>
      <c r="L62" s="425"/>
    </row>
    <row r="63" spans="1:12" ht="9" customHeight="1">
      <c r="A63" s="186"/>
      <c r="B63" s="95"/>
      <c r="C63" s="95"/>
      <c r="D63" s="95"/>
      <c r="E63" s="95"/>
      <c r="F63" s="210"/>
      <c r="G63" s="210"/>
      <c r="H63" s="210"/>
      <c r="I63" s="210"/>
      <c r="J63" s="210"/>
      <c r="K63" s="210"/>
      <c r="L63" s="211"/>
    </row>
    <row r="64" spans="1:12" ht="12" customHeight="1">
      <c r="A64" s="96" t="s">
        <v>123</v>
      </c>
      <c r="B64" s="95"/>
      <c r="C64" s="95"/>
      <c r="D64" s="95"/>
      <c r="E64" s="95"/>
      <c r="F64" s="35"/>
      <c r="G64" s="16"/>
      <c r="H64" s="85"/>
      <c r="I64" s="86"/>
      <c r="J64" s="86"/>
      <c r="K64" s="86"/>
      <c r="L64" s="87"/>
    </row>
    <row r="65" spans="1:12" ht="15">
      <c r="A65" s="4"/>
      <c r="B65" s="76"/>
      <c r="C65" s="217"/>
      <c r="D65" s="135"/>
      <c r="E65" s="135"/>
      <c r="F65" s="135"/>
      <c r="G65" s="135"/>
      <c r="H65" s="135"/>
      <c r="I65" s="135"/>
      <c r="J65" s="136"/>
      <c r="K65" s="136"/>
      <c r="L65" s="137"/>
    </row>
    <row r="66" spans="1:12" ht="15" customHeight="1">
      <c r="A66" s="11"/>
      <c r="B66" s="35"/>
      <c r="C66" s="405" t="s">
        <v>74</v>
      </c>
      <c r="D66" s="406"/>
      <c r="E66" s="406"/>
      <c r="F66" s="406"/>
      <c r="G66" s="406"/>
      <c r="H66" s="406"/>
      <c r="I66" s="407"/>
      <c r="J66" s="377" t="s">
        <v>49</v>
      </c>
      <c r="K66" s="378"/>
      <c r="L66" s="379"/>
    </row>
    <row r="67" spans="1:17" ht="23.25" customHeight="1">
      <c r="A67" s="11"/>
      <c r="B67" s="35"/>
      <c r="C67" s="372" t="s">
        <v>75</v>
      </c>
      <c r="D67" s="372"/>
      <c r="E67" s="372" t="s">
        <v>76</v>
      </c>
      <c r="F67" s="372"/>
      <c r="G67" s="372"/>
      <c r="H67" s="372"/>
      <c r="I67" s="372"/>
      <c r="J67" s="380"/>
      <c r="K67" s="381"/>
      <c r="L67" s="382"/>
      <c r="M67" s="126"/>
      <c r="N67" s="181"/>
      <c r="O67" s="330"/>
      <c r="P67" s="264"/>
      <c r="Q67" s="127"/>
    </row>
    <row r="68" spans="1:29" ht="23.25" customHeight="1">
      <c r="A68" s="11"/>
      <c r="B68" s="35"/>
      <c r="C68" s="372" t="s">
        <v>77</v>
      </c>
      <c r="D68" s="372"/>
      <c r="E68" s="372" t="s">
        <v>78</v>
      </c>
      <c r="F68" s="372"/>
      <c r="G68" s="372" t="s">
        <v>79</v>
      </c>
      <c r="H68" s="372"/>
      <c r="I68" s="372"/>
      <c r="J68" s="380"/>
      <c r="K68" s="381"/>
      <c r="L68" s="382"/>
      <c r="M68" s="126"/>
      <c r="N68" s="324"/>
      <c r="O68" s="330"/>
      <c r="P68" s="334"/>
      <c r="Q68" s="330"/>
      <c r="T68" s="261"/>
      <c r="U68" s="262"/>
      <c r="V68" s="262"/>
      <c r="W68" s="262"/>
      <c r="X68" s="262"/>
      <c r="Y68" s="262"/>
      <c r="Z68" s="262"/>
      <c r="AA68" s="262"/>
      <c r="AB68" s="262"/>
      <c r="AC68" s="263"/>
    </row>
    <row r="69" spans="1:29" ht="23.25" customHeight="1" thickBot="1">
      <c r="A69" s="13"/>
      <c r="B69" s="12"/>
      <c r="C69" s="389" t="s">
        <v>80</v>
      </c>
      <c r="D69" s="389"/>
      <c r="E69" s="389" t="s">
        <v>81</v>
      </c>
      <c r="F69" s="389"/>
      <c r="G69" s="389"/>
      <c r="H69" s="389"/>
      <c r="I69" s="389"/>
      <c r="J69" s="383"/>
      <c r="K69" s="384"/>
      <c r="L69" s="385"/>
      <c r="M69" s="128"/>
      <c r="N69" s="325"/>
      <c r="O69" s="327"/>
      <c r="P69" s="333"/>
      <c r="Q69" s="330"/>
      <c r="R69" s="374"/>
      <c r="S69" s="375"/>
      <c r="T69" s="376"/>
      <c r="U69" s="376"/>
      <c r="V69" s="376"/>
      <c r="W69" s="376"/>
      <c r="X69" s="376"/>
      <c r="Y69" s="373"/>
      <c r="Z69" s="373"/>
      <c r="AA69" s="373"/>
      <c r="AB69" s="373"/>
      <c r="AC69" s="373"/>
    </row>
    <row r="70" spans="13:29" ht="12.75" customHeight="1">
      <c r="M70" s="128"/>
      <c r="N70" s="325"/>
      <c r="O70" s="327"/>
      <c r="P70" s="264"/>
      <c r="Q70" s="330"/>
      <c r="R70" s="386"/>
      <c r="S70" s="387"/>
      <c r="T70" s="376"/>
      <c r="U70" s="376"/>
      <c r="V70" s="376"/>
      <c r="W70" s="376"/>
      <c r="X70" s="376"/>
      <c r="Y70" s="373"/>
      <c r="Z70" s="373"/>
      <c r="AA70" s="373"/>
      <c r="AB70" s="373"/>
      <c r="AC70" s="373"/>
    </row>
    <row r="71" spans="13:29" ht="21" customHeight="1">
      <c r="M71" s="128"/>
      <c r="N71" s="325"/>
      <c r="O71" s="328"/>
      <c r="P71" s="264"/>
      <c r="Q71" s="335"/>
      <c r="R71" s="336"/>
      <c r="S71" s="333"/>
      <c r="T71" s="264"/>
      <c r="U71" s="265"/>
      <c r="V71" s="265"/>
      <c r="W71" s="265"/>
      <c r="X71" s="265"/>
      <c r="Y71" s="265"/>
      <c r="Z71" s="265"/>
      <c r="AA71" s="265"/>
      <c r="AB71" s="265"/>
      <c r="AC71" s="265"/>
    </row>
    <row r="72" spans="13:29" ht="21" customHeight="1">
      <c r="M72" s="128"/>
      <c r="N72" s="325"/>
      <c r="O72" s="328"/>
      <c r="P72" s="264"/>
      <c r="Q72" s="329"/>
      <c r="R72" s="264"/>
      <c r="S72" s="333"/>
      <c r="T72" s="264"/>
      <c r="U72" s="265"/>
      <c r="V72" s="265"/>
      <c r="W72" s="265"/>
      <c r="X72" s="265"/>
      <c r="Y72" s="265"/>
      <c r="Z72" s="265"/>
      <c r="AA72" s="265"/>
      <c r="AB72" s="265"/>
      <c r="AC72" s="265"/>
    </row>
    <row r="73" spans="13:29" ht="21" customHeight="1">
      <c r="M73" s="126"/>
      <c r="N73" s="324"/>
      <c r="O73" s="326"/>
      <c r="P73" s="333"/>
      <c r="Q73" s="127"/>
      <c r="T73" s="266"/>
      <c r="U73" s="267"/>
      <c r="V73" s="267"/>
      <c r="W73" s="267"/>
      <c r="X73" s="267"/>
      <c r="Y73" s="267"/>
      <c r="Z73" s="267"/>
      <c r="AA73" s="267"/>
      <c r="AB73" s="267"/>
      <c r="AC73" s="267"/>
    </row>
    <row r="74" spans="15:16" ht="15">
      <c r="O74" s="331"/>
      <c r="P74" s="332"/>
    </row>
  </sheetData>
  <sheetProtection sheet="1" selectLockedCells="1"/>
  <mergeCells count="77">
    <mergeCell ref="I15:K15"/>
    <mergeCell ref="I16:K16"/>
    <mergeCell ref="C15:E15"/>
    <mergeCell ref="B58:J58"/>
    <mergeCell ref="B59:D59"/>
    <mergeCell ref="I18:K18"/>
    <mergeCell ref="I19:K19"/>
    <mergeCell ref="A34:K36"/>
    <mergeCell ref="A39:K44"/>
    <mergeCell ref="C10:E10"/>
    <mergeCell ref="C13:E13"/>
    <mergeCell ref="A13:B13"/>
    <mergeCell ref="C20:E20"/>
    <mergeCell ref="I10:K10"/>
    <mergeCell ref="C14:E14"/>
    <mergeCell ref="C12:E12"/>
    <mergeCell ref="A11:B11"/>
    <mergeCell ref="C11:E11"/>
    <mergeCell ref="C18:E18"/>
    <mergeCell ref="I9:K9"/>
    <mergeCell ref="I11:K11"/>
    <mergeCell ref="I12:K12"/>
    <mergeCell ref="I13:K13"/>
    <mergeCell ref="I14:K14"/>
    <mergeCell ref="A16:B16"/>
    <mergeCell ref="C9:E9"/>
    <mergeCell ref="G9:H9"/>
    <mergeCell ref="A12:B12"/>
    <mergeCell ref="A14:B14"/>
    <mergeCell ref="A10:B10"/>
    <mergeCell ref="A8:B8"/>
    <mergeCell ref="C8:E8"/>
    <mergeCell ref="A9:B9"/>
    <mergeCell ref="A38:C38"/>
    <mergeCell ref="A62:L62"/>
    <mergeCell ref="C26:E26"/>
    <mergeCell ref="I26:L26"/>
    <mergeCell ref="C16:E16"/>
    <mergeCell ref="A55:K56"/>
    <mergeCell ref="C25:E25"/>
    <mergeCell ref="B30:D30"/>
    <mergeCell ref="G29:H29"/>
    <mergeCell ref="B29:D29"/>
    <mergeCell ref="A57:B57"/>
    <mergeCell ref="A31:E31"/>
    <mergeCell ref="A54:E54"/>
    <mergeCell ref="G30:L32"/>
    <mergeCell ref="A47:K52"/>
    <mergeCell ref="A17:B17"/>
    <mergeCell ref="C17:E17"/>
    <mergeCell ref="I29:L29"/>
    <mergeCell ref="A18:B18"/>
    <mergeCell ref="I17:K17"/>
    <mergeCell ref="C27:E27"/>
    <mergeCell ref="C28:E28"/>
    <mergeCell ref="A22:B23"/>
    <mergeCell ref="C23:E23"/>
    <mergeCell ref="I28:L28"/>
    <mergeCell ref="R70:S70"/>
    <mergeCell ref="C57:J57"/>
    <mergeCell ref="A46:C46"/>
    <mergeCell ref="C69:D69"/>
    <mergeCell ref="E69:I69"/>
    <mergeCell ref="C67:D67"/>
    <mergeCell ref="E67:I67"/>
    <mergeCell ref="A53:C53"/>
    <mergeCell ref="C66:I66"/>
    <mergeCell ref="A33:C33"/>
    <mergeCell ref="C68:D68"/>
    <mergeCell ref="Y69:AC70"/>
    <mergeCell ref="R69:S69"/>
    <mergeCell ref="T69:U69"/>
    <mergeCell ref="V69:X69"/>
    <mergeCell ref="J66:L69"/>
    <mergeCell ref="E68:F68"/>
    <mergeCell ref="G68:I68"/>
    <mergeCell ref="T70:X70"/>
  </mergeCells>
  <hyperlinks>
    <hyperlink ref="I14" r:id="rId1" display="tperkins@gobrangus.org"/>
  </hyperlinks>
  <printOptions horizontalCentered="1"/>
  <pageMargins left="0" right="0" top="0.2" bottom="0.25" header="0" footer="0"/>
  <pageSetup horizontalDpi="600" verticalDpi="600" orientation="portrait" scale="70"/>
  <drawing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C322"/>
  <sheetViews>
    <sheetView showGridLines="0" showZeros="0" zoomScalePageLayoutView="0" workbookViewId="0" topLeftCell="A7">
      <selection activeCell="A22" sqref="A22"/>
    </sheetView>
  </sheetViews>
  <sheetFormatPr defaultColWidth="11.421875" defaultRowHeight="30" customHeight="1"/>
  <cols>
    <col min="1" max="1" width="15.421875" style="39" customWidth="1"/>
    <col min="2" max="2" width="6.8515625" style="39" customWidth="1"/>
    <col min="3" max="3" width="2.421875" style="39" customWidth="1"/>
    <col min="4" max="4" width="5.140625" style="39" customWidth="1"/>
    <col min="5" max="5" width="5.140625" style="39" hidden="1" customWidth="1"/>
    <col min="6" max="6" width="12.421875" style="39" customWidth="1"/>
    <col min="7" max="7" width="15.8515625" style="39" customWidth="1"/>
    <col min="8" max="8" width="9.140625" style="39" customWidth="1"/>
    <col min="9" max="9" width="6.7109375" style="39" customWidth="1"/>
    <col min="10" max="10" width="10.421875" style="39" customWidth="1"/>
    <col min="11" max="11" width="5.8515625" style="39" customWidth="1"/>
    <col min="12" max="12" width="9.8515625" style="40" customWidth="1"/>
    <col min="13" max="15" width="2.8515625" style="40" customWidth="1"/>
    <col min="16" max="25" width="2.8515625" style="39" customWidth="1"/>
    <col min="26" max="26" width="2.8515625" style="51" customWidth="1"/>
    <col min="27" max="28" width="2.8515625" style="52" customWidth="1"/>
    <col min="29" max="29" width="9.140625" style="302" hidden="1" customWidth="1"/>
    <col min="30" max="30" width="9.140625" style="184" hidden="1" customWidth="1"/>
    <col min="31" max="32" width="11.421875" style="184" hidden="1" customWidth="1"/>
    <col min="33" max="33" width="11.7109375" style="184" hidden="1" customWidth="1"/>
    <col min="34" max="35" width="11.421875" style="184" hidden="1" customWidth="1"/>
    <col min="36" max="36" width="11.421875" style="314" hidden="1" customWidth="1"/>
    <col min="37" max="45" width="11.421875" style="184" hidden="1" customWidth="1"/>
    <col min="46" max="47" width="11.421875" style="187" hidden="1" customWidth="1"/>
    <col min="48" max="48" width="12.140625" style="184" hidden="1" customWidth="1"/>
    <col min="49" max="49" width="12.140625" style="323" hidden="1" customWidth="1"/>
    <col min="50" max="50" width="12.140625" style="187" hidden="1" customWidth="1"/>
    <col min="51" max="55" width="9.140625" style="111" hidden="1" customWidth="1"/>
    <col min="56" max="61" width="9.140625" style="111" customWidth="1"/>
    <col min="62" max="16384" width="11.421875" style="111" customWidth="1"/>
  </cols>
  <sheetData>
    <row r="1" spans="1:28" ht="15">
      <c r="A1" s="44"/>
      <c r="B1" s="45"/>
      <c r="C1" s="45"/>
      <c r="D1" s="45"/>
      <c r="E1" s="45"/>
      <c r="F1" s="45"/>
      <c r="G1" s="45"/>
      <c r="H1" s="45"/>
      <c r="I1" s="45"/>
      <c r="J1" s="45"/>
      <c r="K1" s="45"/>
      <c r="L1" s="45"/>
      <c r="M1" s="45"/>
      <c r="N1" s="45"/>
      <c r="O1" s="45"/>
      <c r="P1" s="45"/>
      <c r="Q1" s="45"/>
      <c r="R1" s="45"/>
      <c r="S1" s="45"/>
      <c r="T1" s="45"/>
      <c r="U1" s="45"/>
      <c r="V1" s="45"/>
      <c r="W1" s="45"/>
      <c r="X1" s="45"/>
      <c r="Y1" s="45"/>
      <c r="Z1" s="48"/>
      <c r="AA1" s="36"/>
      <c r="AB1" s="37"/>
    </row>
    <row r="2" spans="1:28" ht="15">
      <c r="A2" s="41"/>
      <c r="B2" s="42"/>
      <c r="C2" s="42"/>
      <c r="D2" s="42"/>
      <c r="E2" s="42"/>
      <c r="F2" s="42"/>
      <c r="G2" s="42"/>
      <c r="H2" s="42"/>
      <c r="I2" s="42"/>
      <c r="J2" s="42"/>
      <c r="K2" s="42"/>
      <c r="L2" s="42"/>
      <c r="M2" s="42"/>
      <c r="N2" s="42"/>
      <c r="O2" s="42"/>
      <c r="P2" s="42"/>
      <c r="Q2" s="42"/>
      <c r="R2" s="42"/>
      <c r="S2" s="42"/>
      <c r="T2" s="42"/>
      <c r="U2" s="42"/>
      <c r="V2" s="42"/>
      <c r="W2" s="42"/>
      <c r="X2" s="42"/>
      <c r="Y2" s="42"/>
      <c r="Z2" s="33"/>
      <c r="AA2" s="34"/>
      <c r="AB2" s="38"/>
    </row>
    <row r="3" spans="1:28" ht="15">
      <c r="A3" s="41"/>
      <c r="B3" s="42"/>
      <c r="C3" s="42"/>
      <c r="D3" s="42"/>
      <c r="E3" s="42"/>
      <c r="F3" s="42"/>
      <c r="G3" s="42"/>
      <c r="H3" s="42"/>
      <c r="I3" s="42"/>
      <c r="J3" s="42"/>
      <c r="K3" s="42"/>
      <c r="L3" s="42"/>
      <c r="M3" s="42"/>
      <c r="N3" s="42"/>
      <c r="O3" s="42"/>
      <c r="P3" s="42"/>
      <c r="Q3" s="42"/>
      <c r="R3" s="42"/>
      <c r="S3" s="42"/>
      <c r="T3" s="42"/>
      <c r="U3" s="42"/>
      <c r="V3" s="42"/>
      <c r="W3" s="42"/>
      <c r="X3" s="42"/>
      <c r="Y3" s="42"/>
      <c r="Z3" s="33"/>
      <c r="AA3" s="34"/>
      <c r="AB3" s="38"/>
    </row>
    <row r="4" spans="1:28" ht="15">
      <c r="A4" s="41"/>
      <c r="B4" s="42"/>
      <c r="C4" s="42"/>
      <c r="D4" s="42"/>
      <c r="E4" s="42"/>
      <c r="F4" s="42"/>
      <c r="G4" s="42"/>
      <c r="H4" s="42"/>
      <c r="I4" s="42"/>
      <c r="J4" s="42"/>
      <c r="K4" s="42"/>
      <c r="L4" s="42"/>
      <c r="M4" s="42"/>
      <c r="N4" s="42"/>
      <c r="O4" s="42"/>
      <c r="P4" s="42"/>
      <c r="Q4" s="42"/>
      <c r="R4" s="42"/>
      <c r="S4" s="42"/>
      <c r="T4" s="42"/>
      <c r="U4" s="42"/>
      <c r="V4" s="42"/>
      <c r="W4" s="42"/>
      <c r="X4" s="42"/>
      <c r="Y4" s="42"/>
      <c r="Z4" s="33"/>
      <c r="AA4" s="34"/>
      <c r="AB4" s="38"/>
    </row>
    <row r="5" spans="1:50" ht="15">
      <c r="A5" s="41"/>
      <c r="B5" s="42"/>
      <c r="C5" s="42"/>
      <c r="D5" s="42"/>
      <c r="E5" s="42"/>
      <c r="F5" s="42"/>
      <c r="G5" s="42"/>
      <c r="H5" s="42"/>
      <c r="I5" s="42"/>
      <c r="J5" s="42"/>
      <c r="K5" s="42"/>
      <c r="L5" s="42"/>
      <c r="M5" s="42"/>
      <c r="N5" s="42"/>
      <c r="O5" s="42"/>
      <c r="P5" s="42"/>
      <c r="Q5" s="42"/>
      <c r="R5" s="42"/>
      <c r="S5" s="42"/>
      <c r="T5" s="42"/>
      <c r="U5" s="42"/>
      <c r="V5" s="42"/>
      <c r="W5" s="42"/>
      <c r="X5" s="42"/>
      <c r="Y5" s="42"/>
      <c r="Z5" s="33"/>
      <c r="AA5" s="219"/>
      <c r="AB5" s="191"/>
      <c r="AD5" s="218"/>
      <c r="AE5" s="218"/>
      <c r="AF5" s="218"/>
      <c r="AG5" s="218"/>
      <c r="AH5" s="218"/>
      <c r="AI5" s="218"/>
      <c r="AK5" s="218"/>
      <c r="AL5" s="218"/>
      <c r="AM5" s="218"/>
      <c r="AN5" s="218"/>
      <c r="AO5" s="218"/>
      <c r="AP5" s="218"/>
      <c r="AQ5" s="218"/>
      <c r="AR5" s="218"/>
      <c r="AS5" s="218"/>
      <c r="AT5" s="218"/>
      <c r="AU5" s="218"/>
      <c r="AV5" s="218"/>
      <c r="AX5" s="218"/>
    </row>
    <row r="6" spans="1:28" ht="15">
      <c r="A6" s="41"/>
      <c r="B6" s="42"/>
      <c r="C6" s="42"/>
      <c r="D6" s="42"/>
      <c r="E6" s="42"/>
      <c r="F6" s="42"/>
      <c r="G6" s="42"/>
      <c r="H6" s="42"/>
      <c r="I6" s="42"/>
      <c r="J6" s="42"/>
      <c r="K6" s="42"/>
      <c r="L6" s="42"/>
      <c r="M6" s="42"/>
      <c r="N6" s="42"/>
      <c r="O6" s="42"/>
      <c r="P6" s="42"/>
      <c r="Q6" s="42"/>
      <c r="R6" s="42"/>
      <c r="S6" s="42"/>
      <c r="T6" s="42"/>
      <c r="U6" s="42"/>
      <c r="V6" s="42"/>
      <c r="W6" s="42"/>
      <c r="X6" s="42"/>
      <c r="Y6" s="42"/>
      <c r="Z6" s="33"/>
      <c r="AA6" s="34"/>
      <c r="AB6" s="38"/>
    </row>
    <row r="7" spans="1:28" ht="15">
      <c r="A7" s="480"/>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2"/>
    </row>
    <row r="8" spans="1:28" ht="15.75">
      <c r="A8" s="101" t="s">
        <v>0</v>
      </c>
      <c r="B8" s="42"/>
      <c r="C8" s="42"/>
      <c r="D8" s="42"/>
      <c r="E8" s="42"/>
      <c r="F8" s="42"/>
      <c r="G8" s="42"/>
      <c r="H8" s="42"/>
      <c r="I8" s="42"/>
      <c r="J8" s="42"/>
      <c r="K8" s="42"/>
      <c r="L8" s="42"/>
      <c r="M8" s="42"/>
      <c r="N8" s="42"/>
      <c r="O8" s="42"/>
      <c r="P8" s="42"/>
      <c r="Q8" s="42"/>
      <c r="R8" s="42"/>
      <c r="S8" s="42"/>
      <c r="T8" s="42"/>
      <c r="U8" s="42"/>
      <c r="V8" s="42"/>
      <c r="W8" s="42"/>
      <c r="X8" s="42"/>
      <c r="Y8" s="42"/>
      <c r="Z8" s="33"/>
      <c r="AA8" s="34"/>
      <c r="AB8" s="38"/>
    </row>
    <row r="9" spans="1:28" ht="15">
      <c r="A9" s="46" t="s">
        <v>1</v>
      </c>
      <c r="B9" s="43"/>
      <c r="C9" s="465">
        <f>'Customer Details'!C8:E8</f>
        <v>0</v>
      </c>
      <c r="D9" s="466"/>
      <c r="E9" s="466"/>
      <c r="F9" s="466"/>
      <c r="G9" s="466"/>
      <c r="H9" s="466"/>
      <c r="I9" s="466"/>
      <c r="J9" s="469" t="s">
        <v>7</v>
      </c>
      <c r="K9" s="469"/>
      <c r="L9" s="469"/>
      <c r="M9" s="459">
        <f>'Customer Details'!C17</f>
        <v>0</v>
      </c>
      <c r="N9" s="460"/>
      <c r="O9" s="460"/>
      <c r="P9" s="460"/>
      <c r="Q9" s="460"/>
      <c r="R9" s="460"/>
      <c r="S9" s="460"/>
      <c r="T9" s="460"/>
      <c r="U9" s="460"/>
      <c r="V9" s="460"/>
      <c r="W9" s="460"/>
      <c r="X9" s="460"/>
      <c r="Y9" s="460"/>
      <c r="Z9" s="460"/>
      <c r="AA9" s="460"/>
      <c r="AB9" s="461"/>
    </row>
    <row r="10" spans="1:28" ht="15">
      <c r="A10" s="46" t="s">
        <v>2</v>
      </c>
      <c r="B10" s="43"/>
      <c r="C10" s="467">
        <f>'Customer Details'!C9:E9</f>
        <v>0</v>
      </c>
      <c r="D10" s="468"/>
      <c r="E10" s="468"/>
      <c r="F10" s="468"/>
      <c r="G10" s="468"/>
      <c r="H10" s="468"/>
      <c r="I10" s="468"/>
      <c r="J10" s="469" t="s">
        <v>24</v>
      </c>
      <c r="K10" s="469"/>
      <c r="L10" s="469"/>
      <c r="M10" s="462"/>
      <c r="N10" s="463"/>
      <c r="O10" s="463"/>
      <c r="P10" s="463"/>
      <c r="Q10" s="463"/>
      <c r="R10" s="463"/>
      <c r="S10" s="463"/>
      <c r="T10" s="463"/>
      <c r="U10" s="463"/>
      <c r="V10" s="463"/>
      <c r="W10" s="463"/>
      <c r="X10" s="463"/>
      <c r="Y10" s="463"/>
      <c r="Z10" s="463"/>
      <c r="AA10" s="463"/>
      <c r="AB10" s="464"/>
    </row>
    <row r="11" spans="1:28" ht="15">
      <c r="A11" s="445"/>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113"/>
      <c r="AA11" s="34"/>
      <c r="AB11" s="38"/>
    </row>
    <row r="12" spans="1:28" ht="15" customHeight="1">
      <c r="A12" s="443" t="s">
        <v>158</v>
      </c>
      <c r="B12" s="444"/>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33"/>
      <c r="AA12" s="34"/>
      <c r="AB12" s="38"/>
    </row>
    <row r="13" spans="1:28" ht="12.75" customHeight="1">
      <c r="A13" s="58"/>
      <c r="B13" s="34"/>
      <c r="C13" s="34"/>
      <c r="D13" s="34"/>
      <c r="E13" s="239"/>
      <c r="F13" s="34"/>
      <c r="G13" s="34"/>
      <c r="H13" s="34"/>
      <c r="I13" s="34"/>
      <c r="J13" s="56"/>
      <c r="K13" s="34"/>
      <c r="L13" s="34"/>
      <c r="M13" s="56"/>
      <c r="N13" s="56"/>
      <c r="O13" s="56"/>
      <c r="P13" s="34"/>
      <c r="Q13" s="140"/>
      <c r="R13" s="219"/>
      <c r="S13" s="34"/>
      <c r="T13" s="34"/>
      <c r="U13" s="34"/>
      <c r="V13" s="34"/>
      <c r="W13" s="34"/>
      <c r="X13" s="34"/>
      <c r="Y13" s="34"/>
      <c r="Z13" s="34"/>
      <c r="AA13" s="34"/>
      <c r="AB13" s="38"/>
    </row>
    <row r="14" spans="1:28" ht="12.75" customHeight="1">
      <c r="A14" s="101" t="s">
        <v>64</v>
      </c>
      <c r="B14" s="34"/>
      <c r="C14" s="34"/>
      <c r="D14" s="34"/>
      <c r="E14" s="239"/>
      <c r="F14" s="34"/>
      <c r="G14" s="34"/>
      <c r="H14" s="34"/>
      <c r="I14" s="34"/>
      <c r="J14" s="56"/>
      <c r="K14" s="34"/>
      <c r="L14" s="159"/>
      <c r="M14" s="56"/>
      <c r="N14" s="56"/>
      <c r="O14" s="56"/>
      <c r="P14" s="34"/>
      <c r="Q14" s="140"/>
      <c r="R14" s="219"/>
      <c r="S14" s="34"/>
      <c r="T14" s="34"/>
      <c r="U14" s="34"/>
      <c r="V14" s="34"/>
      <c r="W14" s="34"/>
      <c r="X14" s="34"/>
      <c r="Y14" s="34"/>
      <c r="Z14" s="34"/>
      <c r="AA14" s="34"/>
      <c r="AB14" s="38"/>
    </row>
    <row r="15" spans="1:28" ht="12.75" customHeight="1">
      <c r="A15" s="4"/>
      <c r="B15" s="34"/>
      <c r="C15" s="34"/>
      <c r="D15" s="34"/>
      <c r="E15" s="239"/>
      <c r="F15" s="34"/>
      <c r="G15" s="34"/>
      <c r="H15" s="34"/>
      <c r="I15" s="34"/>
      <c r="J15" s="56"/>
      <c r="K15" s="34"/>
      <c r="L15" s="34"/>
      <c r="M15" s="56"/>
      <c r="N15" s="56"/>
      <c r="O15" s="56"/>
      <c r="P15" s="34"/>
      <c r="Q15" s="140"/>
      <c r="R15" s="219"/>
      <c r="S15" s="34"/>
      <c r="T15" s="34"/>
      <c r="U15" s="34"/>
      <c r="V15" s="34"/>
      <c r="W15" s="34"/>
      <c r="X15" s="34"/>
      <c r="Y15" s="34"/>
      <c r="Z15" s="34"/>
      <c r="AA15" s="34"/>
      <c r="AB15" s="38"/>
    </row>
    <row r="16" spans="1:28" ht="12.75" customHeight="1">
      <c r="A16" s="57"/>
      <c r="B16" s="53"/>
      <c r="C16" s="53"/>
      <c r="D16" s="53"/>
      <c r="E16" s="143"/>
      <c r="F16" s="53"/>
      <c r="G16" s="53"/>
      <c r="H16" s="34"/>
      <c r="I16" s="34"/>
      <c r="J16" s="56"/>
      <c r="K16" s="53"/>
      <c r="L16" s="53"/>
      <c r="M16" s="34"/>
      <c r="N16" s="140"/>
      <c r="O16" s="140"/>
      <c r="P16" s="34"/>
      <c r="Q16" s="140"/>
      <c r="R16" s="219"/>
      <c r="S16" s="34"/>
      <c r="T16" s="34"/>
      <c r="U16" s="34"/>
      <c r="V16" s="34"/>
      <c r="W16" s="34"/>
      <c r="X16" s="34"/>
      <c r="Y16" s="34"/>
      <c r="Z16" s="34"/>
      <c r="AA16" s="34"/>
      <c r="AB16" s="38"/>
    </row>
    <row r="17" spans="1:28" ht="15" customHeight="1">
      <c r="A17" s="470" t="s">
        <v>40</v>
      </c>
      <c r="B17" s="471"/>
      <c r="C17" s="471"/>
      <c r="D17" s="471"/>
      <c r="E17" s="235"/>
      <c r="F17" s="451" t="s">
        <v>133</v>
      </c>
      <c r="G17" s="452"/>
      <c r="H17" s="452"/>
      <c r="I17" s="452"/>
      <c r="J17" s="452"/>
      <c r="K17" s="452"/>
      <c r="L17" s="487"/>
      <c r="M17" s="451" t="s">
        <v>96</v>
      </c>
      <c r="N17" s="452"/>
      <c r="O17" s="452"/>
      <c r="P17" s="452"/>
      <c r="Q17" s="452"/>
      <c r="R17" s="452"/>
      <c r="S17" s="452"/>
      <c r="T17" s="452"/>
      <c r="U17" s="452"/>
      <c r="V17" s="452"/>
      <c r="W17" s="452"/>
      <c r="X17" s="452"/>
      <c r="Y17" s="452"/>
      <c r="Z17" s="452"/>
      <c r="AA17" s="452"/>
      <c r="AB17" s="453"/>
    </row>
    <row r="18" spans="1:31" ht="24.75" customHeight="1">
      <c r="A18" s="472"/>
      <c r="B18" s="473"/>
      <c r="C18" s="473"/>
      <c r="D18" s="473"/>
      <c r="E18" s="236"/>
      <c r="F18" s="454"/>
      <c r="G18" s="455"/>
      <c r="H18" s="455"/>
      <c r="I18" s="455"/>
      <c r="J18" s="455"/>
      <c r="K18" s="455"/>
      <c r="L18" s="488"/>
      <c r="M18" s="454"/>
      <c r="N18" s="455"/>
      <c r="O18" s="455"/>
      <c r="P18" s="455"/>
      <c r="Q18" s="455"/>
      <c r="R18" s="455"/>
      <c r="S18" s="455"/>
      <c r="T18" s="455"/>
      <c r="U18" s="455"/>
      <c r="V18" s="455"/>
      <c r="W18" s="455"/>
      <c r="X18" s="455"/>
      <c r="Y18" s="455"/>
      <c r="Z18" s="455"/>
      <c r="AA18" s="455"/>
      <c r="AB18" s="456"/>
      <c r="AE18" s="302" t="s">
        <v>155</v>
      </c>
    </row>
    <row r="19" spans="1:49" ht="24.75" customHeight="1">
      <c r="A19" s="485" t="s">
        <v>25</v>
      </c>
      <c r="B19" s="457" t="s">
        <v>63</v>
      </c>
      <c r="C19" s="477" t="s">
        <v>26</v>
      </c>
      <c r="D19" s="478" t="s">
        <v>54</v>
      </c>
      <c r="E19" s="237"/>
      <c r="F19" s="475" t="s">
        <v>145</v>
      </c>
      <c r="G19" s="474" t="s">
        <v>55</v>
      </c>
      <c r="H19" s="475" t="s">
        <v>28</v>
      </c>
      <c r="I19" s="474" t="s">
        <v>29</v>
      </c>
      <c r="J19" s="474" t="s">
        <v>60</v>
      </c>
      <c r="K19" s="474" t="s">
        <v>30</v>
      </c>
      <c r="L19" s="457" t="s">
        <v>61</v>
      </c>
      <c r="M19" s="449" t="s">
        <v>138</v>
      </c>
      <c r="N19" s="449" t="s">
        <v>98</v>
      </c>
      <c r="O19" s="447" t="s">
        <v>161</v>
      </c>
      <c r="P19" s="447" t="s">
        <v>156</v>
      </c>
      <c r="Q19" s="447" t="s">
        <v>162</v>
      </c>
      <c r="R19" s="441" t="s">
        <v>102</v>
      </c>
      <c r="S19" s="447" t="s">
        <v>101</v>
      </c>
      <c r="T19" s="441" t="s">
        <v>120</v>
      </c>
      <c r="U19" s="438" t="s">
        <v>41</v>
      </c>
      <c r="V19" s="439"/>
      <c r="W19" s="439"/>
      <c r="X19" s="439"/>
      <c r="Y19" s="439"/>
      <c r="Z19" s="439"/>
      <c r="AA19" s="439"/>
      <c r="AB19" s="440"/>
      <c r="AE19" s="184">
        <f>+COUNTIF(AC22:AC246,"X")</f>
        <v>0</v>
      </c>
      <c r="AL19" s="483" t="s">
        <v>113</v>
      </c>
      <c r="AM19" s="484"/>
      <c r="AN19" s="484"/>
      <c r="AO19" s="484"/>
      <c r="AP19" s="484"/>
      <c r="AQ19" s="484"/>
      <c r="AR19" s="484"/>
      <c r="AS19" s="484"/>
      <c r="AW19" s="338"/>
    </row>
    <row r="20" spans="1:52" ht="139.5" customHeight="1">
      <c r="A20" s="486"/>
      <c r="B20" s="457"/>
      <c r="C20" s="477"/>
      <c r="D20" s="479"/>
      <c r="E20" s="238" t="s">
        <v>141</v>
      </c>
      <c r="F20" s="476"/>
      <c r="G20" s="474"/>
      <c r="H20" s="476"/>
      <c r="I20" s="474"/>
      <c r="J20" s="474"/>
      <c r="K20" s="474"/>
      <c r="L20" s="457"/>
      <c r="M20" s="450"/>
      <c r="N20" s="450"/>
      <c r="O20" s="448"/>
      <c r="P20" s="448"/>
      <c r="Q20" s="448"/>
      <c r="R20" s="442"/>
      <c r="S20" s="458"/>
      <c r="T20" s="442"/>
      <c r="U20" s="29" t="s">
        <v>33</v>
      </c>
      <c r="V20" s="29" t="s">
        <v>36</v>
      </c>
      <c r="W20" s="29" t="s">
        <v>34</v>
      </c>
      <c r="X20" s="29" t="s">
        <v>91</v>
      </c>
      <c r="Y20" s="29" t="s">
        <v>38</v>
      </c>
      <c r="Z20" s="29" t="s">
        <v>39</v>
      </c>
      <c r="AA20" s="29" t="s">
        <v>37</v>
      </c>
      <c r="AB20" s="47" t="s">
        <v>35</v>
      </c>
      <c r="AD20" s="112" t="s">
        <v>106</v>
      </c>
      <c r="AE20" s="112" t="s">
        <v>93</v>
      </c>
      <c r="AF20" s="167" t="s">
        <v>164</v>
      </c>
      <c r="AG20" s="167" t="s">
        <v>165</v>
      </c>
      <c r="AH20" s="167" t="s">
        <v>166</v>
      </c>
      <c r="AI20" s="167" t="s">
        <v>107</v>
      </c>
      <c r="AJ20" s="167" t="s">
        <v>167</v>
      </c>
      <c r="AK20" s="167" t="s">
        <v>168</v>
      </c>
      <c r="AL20" s="112" t="s">
        <v>33</v>
      </c>
      <c r="AM20" s="112" t="s">
        <v>36</v>
      </c>
      <c r="AN20" s="112" t="s">
        <v>34</v>
      </c>
      <c r="AO20" s="112" t="s">
        <v>91</v>
      </c>
      <c r="AP20" s="112" t="s">
        <v>38</v>
      </c>
      <c r="AQ20" s="112" t="s">
        <v>39</v>
      </c>
      <c r="AR20" s="112" t="s">
        <v>37</v>
      </c>
      <c r="AS20" s="112" t="s">
        <v>35</v>
      </c>
      <c r="AT20" s="341" t="s">
        <v>173</v>
      </c>
      <c r="AU20" s="188">
        <v>16</v>
      </c>
      <c r="AV20" s="189">
        <v>22</v>
      </c>
      <c r="AW20" s="340" t="s">
        <v>172</v>
      </c>
      <c r="AX20" s="189">
        <v>40</v>
      </c>
      <c r="AY20" s="189">
        <v>55</v>
      </c>
      <c r="AZ20" s="189" t="s">
        <v>114</v>
      </c>
    </row>
    <row r="21" spans="1:54" ht="15">
      <c r="A21" s="19">
        <v>9000123456</v>
      </c>
      <c r="B21" s="20" t="s">
        <v>44</v>
      </c>
      <c r="C21" s="21" t="s">
        <v>43</v>
      </c>
      <c r="D21" s="21" t="s">
        <v>65</v>
      </c>
      <c r="E21" s="21"/>
      <c r="F21" s="22" t="s">
        <v>58</v>
      </c>
      <c r="G21" s="21" t="s">
        <v>57</v>
      </c>
      <c r="H21" s="21" t="s">
        <v>59</v>
      </c>
      <c r="I21" s="21" t="s">
        <v>159</v>
      </c>
      <c r="J21" s="21">
        <v>1538600</v>
      </c>
      <c r="K21" s="21" t="s">
        <v>159</v>
      </c>
      <c r="L21" s="20" t="s">
        <v>94</v>
      </c>
      <c r="M21" s="23" t="s">
        <v>90</v>
      </c>
      <c r="N21" s="23"/>
      <c r="O21" s="23" t="s">
        <v>90</v>
      </c>
      <c r="P21" s="23"/>
      <c r="Q21" s="23"/>
      <c r="R21" s="23"/>
      <c r="S21" s="23"/>
      <c r="T21" s="22"/>
      <c r="U21" s="22" t="s">
        <v>90</v>
      </c>
      <c r="V21" s="22"/>
      <c r="W21" s="22" t="s">
        <v>90</v>
      </c>
      <c r="X21" s="22"/>
      <c r="Y21" s="30"/>
      <c r="Z21" s="31"/>
      <c r="AA21" s="32"/>
      <c r="AB21" s="49"/>
      <c r="AH21" s="314"/>
      <c r="AJ21" s="317"/>
      <c r="AK21" s="317"/>
      <c r="BB21" s="201" t="s">
        <v>117</v>
      </c>
    </row>
    <row r="22" spans="1:55" ht="34.5" customHeight="1">
      <c r="A22" s="25"/>
      <c r="B22" s="26"/>
      <c r="C22" s="26"/>
      <c r="D22" s="26"/>
      <c r="E22" s="26"/>
      <c r="F22" s="26"/>
      <c r="G22" s="242"/>
      <c r="H22" s="26"/>
      <c r="I22" s="26"/>
      <c r="J22" s="26"/>
      <c r="K22" s="26"/>
      <c r="L22" s="26"/>
      <c r="M22" s="26"/>
      <c r="N22" s="26"/>
      <c r="O22" s="26"/>
      <c r="P22" s="26"/>
      <c r="Q22" s="26"/>
      <c r="R22" s="26"/>
      <c r="S22" s="26"/>
      <c r="T22" s="26"/>
      <c r="U22" s="26"/>
      <c r="V22" s="26"/>
      <c r="W22" s="26"/>
      <c r="X22" s="26"/>
      <c r="Y22" s="26"/>
      <c r="Z22" s="26"/>
      <c r="AA22" s="26"/>
      <c r="AB22" s="61"/>
      <c r="AC22" s="302">
        <f>IF(A22&gt;0,"X","")</f>
      </c>
      <c r="AD22" s="314">
        <f>IF(M22&gt;0,"i50k","")</f>
      </c>
      <c r="AE22" s="314">
        <f>IF(N22&gt;0,"HD","")</f>
      </c>
      <c r="AF22" s="348">
        <f>IF(Q22&gt;0,"",IF(AND(OR(O22&gt;1,)),"SNP",""))</f>
      </c>
      <c r="AG22" s="348">
        <f>IF(Q22&gt;0,"",IF(AND(OR(P22&gt;1)),"STR",""))</f>
      </c>
      <c r="AH22" s="317">
        <f>IF(Q22&gt;0,"SNP/STR",IF(AND(OR(O22&gt;1,P22&gt;1)),"x",""))</f>
      </c>
      <c r="AI22" s="314">
        <f>IF(R22&gt;0,"GST","")</f>
      </c>
      <c r="AJ22" s="317">
        <f>IF(S22&lt;1,"",IF(AND(OR(M22&gt;0,N22&gt;0,O22&gt;0,P22&gt;0,Q22&gt;0),COUNTA(S22)&gt;0),"GSB Add-On","GSB"))</f>
      </c>
      <c r="AK22" s="314">
        <f>IF(T22&lt;1,"",IF(AND(OR(M22&gt;0,N22&gt;0,O22&gt;0,P22&gt;0,Q22&gt;0),COUNTA(T22)&gt;0),"HP Add-On","HP"))</f>
      </c>
      <c r="AL22" s="314">
        <f>IF(U22&lt;1,"",IF(AND(OR(M22&gt;0,N22&gt;0,O22&gt;0,P22&gt;0,Q22&gt;0),COUNTA(U22)&gt;0),"AM Add-On","AM"))</f>
      </c>
      <c r="AM22" s="314">
        <f>IF(V22&lt;1,"",IF(AND(OR(M22&gt;0,N22&gt;0,O22&gt;0,P22&gt;0,Q22&gt;0),COUNTA(V22)&gt;0),"NH Add-On","NH"))</f>
      </c>
      <c r="AN22" s="314">
        <f>IF(W22&lt;1,"",IF(AND(OR(M22&gt;0,N22&gt;0,O22&gt;0,P22&gt;0,Q22&gt;0),COUNTA(W22)&gt;0),"CA Add-On","CA"))</f>
      </c>
      <c r="AO22" s="314">
        <f>IF(X22&lt;1,"",IF(AND(OR(M22&gt;0,N22&gt;0,O22&gt;0,P22&gt;0,Q22&gt;0),COUNTA(X22)&gt;0),"DD Add-On","DD"))</f>
      </c>
      <c r="AP22" s="314">
        <f>IF(Y22&lt;1,"",IF(AND(OR(M22&gt;0,N22&gt;0,O22&gt;0,P22&gt;0,Q22&gt;0),COUNTA(Y22)&gt;0),"PHA Add-On","PHA"))</f>
      </c>
      <c r="AQ22" s="314">
        <f>IF(Z22&lt;1,"",IF(AND(OR(M22&gt;0,N22&gt;0,O22&gt;0,P22&gt;0,Q22&gt;0),COUNTA(Z22)&gt;0),"TH Add-On","TH"))</f>
      </c>
      <c r="AR22" s="314">
        <f>IF(AA22&lt;1,"",IF(AND(OR(M22&gt;0,N22&gt;0,O22&gt;0,P22&gt;0,Q22&gt;0),COUNTA(AA22)&gt;0),"OS Add-On","OS"))</f>
      </c>
      <c r="AS22" s="314">
        <f>IF(AB22&lt;1,"",IF(AND(OR(M22&gt;0,N22&gt;0,O22&gt;0,P22&gt;0,Q22&gt;0),COUNTA(AB22)&gt;0),"IE Add-On","IE"))</f>
      </c>
      <c r="AT22" s="338">
        <f>IF(AND(OR($M22&gt;0,$N22&gt;0,$O22&gt;0,$P22&gt;0,$Q22&gt;0),COUNTA($U22:$AB22)=1),"x","")</f>
      </c>
      <c r="AU22" s="338">
        <f>IF(AND(OR($M22&gt;0,$N22&gt;0,$O22&gt;0,$P22&gt;0,$Q22&gt;0),COUNTA($U22:$AB22)=2),"x","")</f>
      </c>
      <c r="AV22" s="338">
        <f>IF(AND(OR($M22&gt;0,$N22&gt;0,$O22&gt;0,$P22&gt;0,$Q22&gt;0),COUNTA($U22:$AB22)&gt;2),"x","")</f>
      </c>
      <c r="AW22" s="338">
        <f>IF(AND(COUNTA($M22,$N22,$O22,$P22,$Q22)&lt;1,COUNTA($U22:$AB22)=1),"x","")</f>
      </c>
      <c r="AX22" s="338">
        <f>IF(AND(COUNTA($M22,$N22,$O22,$P22,$Q22)&lt;1,COUNTA($U22:$AB22)=2),"x","")</f>
      </c>
      <c r="AY22" s="338">
        <f>IF(AND(COUNTA($M22,$N22,$O22,$P22,$Q22)&lt;1,COUNTA($U22:$AB22)&gt;2),"x","")</f>
      </c>
      <c r="AZ22" s="111">
        <f>IF(AT22="x",9,IF(AU22="x",16,IF(AV22="x",22,IF(AW22="x",25,IF(AX22="x",40,IF(AY22="x",55,""))))))</f>
      </c>
      <c r="BA22" s="201"/>
      <c r="BB22" s="201">
        <f>SUM(AZ22:AZ246)</f>
        <v>0</v>
      </c>
      <c r="BC22" s="200"/>
    </row>
    <row r="23" spans="1:53" ht="34.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61"/>
      <c r="AC23" s="302">
        <f aca="true" t="shared" si="0" ref="AC23:AC86">IF(A23&gt;0,"X","")</f>
      </c>
      <c r="AD23" s="317">
        <f aca="true" t="shared" si="1" ref="AD23:AD86">IF(M23&gt;0,"i50k","")</f>
      </c>
      <c r="AE23" s="317">
        <f aca="true" t="shared" si="2" ref="AE23:AE86">IF(N23&gt;0,"HD","")</f>
      </c>
      <c r="AF23" s="348">
        <f aca="true" t="shared" si="3" ref="AF23:AF86">IF(Q23&gt;0,"",IF(AND(OR(O23&gt;1,)),"SNP",""))</f>
      </c>
      <c r="AG23" s="348">
        <f aca="true" t="shared" si="4" ref="AG23:AG86">IF(Q23&gt;0,"",IF(AND(OR(P23&gt;1)),"STR",""))</f>
      </c>
      <c r="AH23" s="349">
        <f aca="true" t="shared" si="5" ref="AH23:AH86">IF(Q23&gt;0,"SNP/STR",IF(AND(OR(O23&gt;1,P23&gt;1)),"x",""))</f>
      </c>
      <c r="AI23" s="317">
        <f aca="true" t="shared" si="6" ref="AI23:AI86">IF(R23&gt;0,"GST","")</f>
      </c>
      <c r="AJ23" s="317">
        <f aca="true" t="shared" si="7" ref="AJ23:AJ86">IF(S23&lt;1,"",IF(AND(OR(M23&gt;0,N23&gt;0,O23&gt;0,P23&gt;0,Q23&gt;0),COUNTA(S23)&gt;0),"GSB Add-On","GSB"))</f>
      </c>
      <c r="AK23" s="317">
        <f aca="true" t="shared" si="8" ref="AK23:AK86">IF(T23&lt;1,"",IF(AND(OR(M23&gt;0,N23&gt;0,O23&gt;0,P23&gt;0,Q23&gt;0),COUNTA(T23)&gt;0),"HP Add-On","HP"))</f>
      </c>
      <c r="AL23" s="339">
        <f aca="true" t="shared" si="9" ref="AL23:AL86">IF(U23&lt;1,"",IF(AND(OR(M23&gt;0,N23&gt;0,O23&gt;0,P23&gt;0,Q23&gt;0),COUNTA(U23)&gt;0),"AM Add-On","AM"))</f>
      </c>
      <c r="AM23" s="339">
        <f aca="true" t="shared" si="10" ref="AM23:AM86">IF(V23&lt;1,"",IF(AND(OR(M23&gt;0,N23&gt;0,O23&gt;0,P23&gt;0,Q23&gt;0),COUNTA(V23)&gt;0),"NH Add-On","NH"))</f>
      </c>
      <c r="AN23" s="339">
        <f aca="true" t="shared" si="11" ref="AN23:AN86">IF(W23&lt;1,"",IF(AND(OR(M23&gt;0,N23&gt;0,O23&gt;0,P23&gt;0,Q23&gt;0),COUNTA(W23)&gt;0),"CA Add-On","CA"))</f>
      </c>
      <c r="AO23" s="339">
        <f aca="true" t="shared" si="12" ref="AO23:AO86">IF(X23&lt;1,"",IF(AND(OR(M23&gt;0,N23&gt;0,O23&gt;0,P23&gt;0,Q23&gt;0),COUNTA(X23)&gt;0),"DD Add-On","DD"))</f>
      </c>
      <c r="AP23" s="339">
        <f aca="true" t="shared" si="13" ref="AP23:AP86">IF(Y23&lt;1,"",IF(AND(OR(M23&gt;0,N23&gt;0,O23&gt;0,P23&gt;0,Q23&gt;0),COUNTA(Y23)&gt;0),"PHA Add-On","PHA"))</f>
      </c>
      <c r="AQ23" s="339">
        <f aca="true" t="shared" si="14" ref="AQ23:AQ86">IF(Z23&lt;1,"",IF(AND(OR(M23&gt;0,N23&gt;0,O23&gt;0,P23&gt;0,Q23&gt;0),COUNTA(Z23)&gt;0),"TH Add-On","TH"))</f>
      </c>
      <c r="AR23" s="339">
        <f aca="true" t="shared" si="15" ref="AR23:AR86">IF(AA23&lt;1,"",IF(AND(OR(M23&gt;0,N23&gt;0,O23&gt;0,P23&gt;0,Q23&gt;0),COUNTA(AA23)&gt;0),"OS Add-On","OS"))</f>
      </c>
      <c r="AS23" s="339">
        <f aca="true" t="shared" si="16" ref="AS23:AS86">IF(AB23&lt;1,"",IF(AND(OR(M23&gt;0,N23&gt;0,O23&gt;0,P23&gt;0,Q23&gt;0),COUNTA(AB23)&gt;0),"IE Add-On","IE"))</f>
      </c>
      <c r="AT23" s="338">
        <f>IF(AND(OR($M23&gt;0,$N23&gt;0,$O23&gt;0,$P23&gt;0,$Q23&gt;0),COUNTA($U23:$AB23)=1),"x","")</f>
      </c>
      <c r="AU23" s="338">
        <f>IF(AND(OR($M23&gt;0,$N23&gt;0,$O23&gt;0,$P23&gt;0,$Q23&gt;0),COUNTA($U23:$AB23)=2),"x","")</f>
      </c>
      <c r="AV23" s="338">
        <f>IF(AND(OR($M23&gt;0,$N23&gt;0,$O23&gt;0,$P23&gt;0,$Q23&gt;0),COUNTA($U23:$AB23)&gt;2),"x","")</f>
      </c>
      <c r="AW23" s="338">
        <f aca="true" t="shared" si="17" ref="AW23:AW86">IF(AND(COUNTA($M23,$N23,$O23,$P23,$Q23)&lt;1,COUNTA($U23:$AB23)=1),"x","")</f>
      </c>
      <c r="AX23" s="338">
        <f aca="true" t="shared" si="18" ref="AX23:AX86">IF(AND(COUNTA($M23,$N23,$O23,$P23,$Q23)&lt;1,COUNTA($U23:$AB23)=2),"x","")</f>
      </c>
      <c r="AY23" s="338">
        <f aca="true" t="shared" si="19" ref="AY23:AY86">IF(AND(COUNTA($M23,$N23,$O23,$P23,$Q23)&lt;1,COUNTA($U23:$AB23)&gt;2),"x","")</f>
      </c>
      <c r="AZ23" s="111">
        <f>IF(AT23="x",9,IF(AU23="x",16,IF(AV23="x",22,IF(AW23="x",25,IF(AX23="x",40,IF(AY23="x",55,""))))))</f>
      </c>
      <c r="BA23" s="201"/>
    </row>
    <row r="24" spans="1:52" ht="34.5" customHeight="1">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61"/>
      <c r="AC24" s="302">
        <f t="shared" si="0"/>
      </c>
      <c r="AD24" s="317">
        <f t="shared" si="1"/>
      </c>
      <c r="AE24" s="317">
        <f t="shared" si="2"/>
      </c>
      <c r="AF24" s="348">
        <f t="shared" si="3"/>
      </c>
      <c r="AG24" s="348">
        <f t="shared" si="4"/>
      </c>
      <c r="AH24" s="349">
        <f t="shared" si="5"/>
      </c>
      <c r="AI24" s="317">
        <f t="shared" si="6"/>
      </c>
      <c r="AJ24" s="317">
        <f t="shared" si="7"/>
      </c>
      <c r="AK24" s="317">
        <f t="shared" si="8"/>
      </c>
      <c r="AL24" s="339">
        <f t="shared" si="9"/>
      </c>
      <c r="AM24" s="339">
        <f t="shared" si="10"/>
      </c>
      <c r="AN24" s="339">
        <f t="shared" si="11"/>
      </c>
      <c r="AO24" s="339">
        <f t="shared" si="12"/>
      </c>
      <c r="AP24" s="339">
        <f t="shared" si="13"/>
      </c>
      <c r="AQ24" s="339">
        <f t="shared" si="14"/>
      </c>
      <c r="AR24" s="339">
        <f t="shared" si="15"/>
      </c>
      <c r="AS24" s="339">
        <f t="shared" si="16"/>
      </c>
      <c r="AT24" s="338">
        <f>IF(AND(OR($M24&gt;0,$N24&gt;0,$O24&gt;0,$P24&gt;0,$Q24&gt;0),COUNTA($U24:$AB24)=1),"x","")</f>
      </c>
      <c r="AU24" s="338">
        <f>IF(AND(OR($M24&gt;0,$N24&gt;0,$O24&gt;0,$P24&gt;0,$Q24&gt;0),COUNTA($U24:$AB24)=2),"x","")</f>
      </c>
      <c r="AV24" s="338">
        <f>IF(AND(OR($M24&gt;0,$N24&gt;0,$O24&gt;0,$P24&gt;0,$Q24&gt;0),COUNTA($U24:$AB24)&gt;2),"x","")</f>
      </c>
      <c r="AW24" s="338">
        <f t="shared" si="17"/>
      </c>
      <c r="AX24" s="338">
        <f t="shared" si="18"/>
      </c>
      <c r="AY24" s="338">
        <f t="shared" si="19"/>
      </c>
      <c r="AZ24" s="111">
        <f>IF(AT24="x",9,IF(AU24="x",16,IF(AV24="x",22,IF(AW24="x",25,IF(AX24="x",40,IF(AY24="x",55,""))))))</f>
      </c>
    </row>
    <row r="25" spans="1:52" ht="34.5" customHeight="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61"/>
      <c r="AC25" s="302">
        <f t="shared" si="0"/>
      </c>
      <c r="AD25" s="317">
        <f t="shared" si="1"/>
      </c>
      <c r="AE25" s="317">
        <f t="shared" si="2"/>
      </c>
      <c r="AF25" s="348">
        <f t="shared" si="3"/>
      </c>
      <c r="AG25" s="348">
        <f t="shared" si="4"/>
      </c>
      <c r="AH25" s="349">
        <f t="shared" si="5"/>
      </c>
      <c r="AI25" s="317">
        <f t="shared" si="6"/>
      </c>
      <c r="AJ25" s="317">
        <f t="shared" si="7"/>
      </c>
      <c r="AK25" s="317">
        <f t="shared" si="8"/>
      </c>
      <c r="AL25" s="339">
        <f t="shared" si="9"/>
      </c>
      <c r="AM25" s="339">
        <f t="shared" si="10"/>
      </c>
      <c r="AN25" s="339">
        <f t="shared" si="11"/>
      </c>
      <c r="AO25" s="339">
        <f t="shared" si="12"/>
      </c>
      <c r="AP25" s="339">
        <f t="shared" si="13"/>
      </c>
      <c r="AQ25" s="339">
        <f t="shared" si="14"/>
      </c>
      <c r="AR25" s="339">
        <f t="shared" si="15"/>
      </c>
      <c r="AS25" s="339">
        <f t="shared" si="16"/>
      </c>
      <c r="AT25" s="338">
        <f aca="true" t="shared" si="20" ref="AT25:AT88">IF(AND(OR($M25&gt;0,$N25&gt;0,$O25&gt;0,$P25&gt;0,$Q25&gt;0),COUNTA($U25:$AB25)=1),"x","")</f>
      </c>
      <c r="AU25" s="338">
        <f aca="true" t="shared" si="21" ref="AU25:AU88">IF(AND(OR($M25&gt;0,$N25&gt;0,$O25&gt;0,$P25&gt;0,$Q25&gt;0),COUNTA($U25:$AB25)=2),"x","")</f>
      </c>
      <c r="AV25" s="338">
        <f aca="true" t="shared" si="22" ref="AV25:AV88">IF(AND(OR($M25&gt;0,$N25&gt;0,$O25&gt;0,$P25&gt;0,$Q25&gt;0),COUNTA($U25:$AB25)&gt;2),"x","")</f>
      </c>
      <c r="AW25" s="338">
        <f t="shared" si="17"/>
      </c>
      <c r="AX25" s="338">
        <f t="shared" si="18"/>
      </c>
      <c r="AY25" s="338">
        <f t="shared" si="19"/>
      </c>
      <c r="AZ25" s="111">
        <f aca="true" t="shared" si="23" ref="AZ25:AZ88">IF(AT25="x",9,IF(AU25="x",16,IF(AV25="x",22,IF(AW25="x",25,IF(AX25="x",40,IF(AY25="x",55,""))))))</f>
      </c>
    </row>
    <row r="26" spans="1:52" ht="34.5"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61"/>
      <c r="AC26" s="302">
        <f t="shared" si="0"/>
      </c>
      <c r="AD26" s="317">
        <f t="shared" si="1"/>
      </c>
      <c r="AE26" s="317">
        <f t="shared" si="2"/>
      </c>
      <c r="AF26" s="348">
        <f t="shared" si="3"/>
      </c>
      <c r="AG26" s="348">
        <f t="shared" si="4"/>
      </c>
      <c r="AH26" s="349">
        <f t="shared" si="5"/>
      </c>
      <c r="AI26" s="317">
        <f t="shared" si="6"/>
      </c>
      <c r="AJ26" s="317">
        <f t="shared" si="7"/>
      </c>
      <c r="AK26" s="317">
        <f t="shared" si="8"/>
      </c>
      <c r="AL26" s="339">
        <f t="shared" si="9"/>
      </c>
      <c r="AM26" s="339">
        <f t="shared" si="10"/>
      </c>
      <c r="AN26" s="339">
        <f t="shared" si="11"/>
      </c>
      <c r="AO26" s="339">
        <f t="shared" si="12"/>
      </c>
      <c r="AP26" s="339">
        <f t="shared" si="13"/>
      </c>
      <c r="AQ26" s="339">
        <f t="shared" si="14"/>
      </c>
      <c r="AR26" s="339">
        <f t="shared" si="15"/>
      </c>
      <c r="AS26" s="339">
        <f t="shared" si="16"/>
      </c>
      <c r="AT26" s="338">
        <f t="shared" si="20"/>
      </c>
      <c r="AU26" s="338">
        <f t="shared" si="21"/>
      </c>
      <c r="AV26" s="338">
        <f t="shared" si="22"/>
      </c>
      <c r="AW26" s="338">
        <f t="shared" si="17"/>
      </c>
      <c r="AX26" s="338">
        <f t="shared" si="18"/>
      </c>
      <c r="AY26" s="338">
        <f t="shared" si="19"/>
      </c>
      <c r="AZ26" s="111">
        <f t="shared" si="23"/>
      </c>
    </row>
    <row r="27" spans="1:52" ht="34.5" customHeight="1">
      <c r="A27" s="109"/>
      <c r="L27" s="39"/>
      <c r="M27" s="26"/>
      <c r="N27" s="26"/>
      <c r="O27" s="26"/>
      <c r="P27" s="26"/>
      <c r="Q27" s="26"/>
      <c r="R27" s="26"/>
      <c r="S27" s="26"/>
      <c r="T27" s="26"/>
      <c r="U27" s="26"/>
      <c r="V27" s="26"/>
      <c r="W27" s="26"/>
      <c r="X27" s="26"/>
      <c r="Y27" s="26"/>
      <c r="Z27" s="26"/>
      <c r="AA27" s="26"/>
      <c r="AB27" s="61"/>
      <c r="AC27" s="302">
        <f t="shared" si="0"/>
      </c>
      <c r="AD27" s="317">
        <f t="shared" si="1"/>
      </c>
      <c r="AE27" s="317">
        <f t="shared" si="2"/>
      </c>
      <c r="AF27" s="348">
        <f t="shared" si="3"/>
      </c>
      <c r="AG27" s="348">
        <f t="shared" si="4"/>
      </c>
      <c r="AH27" s="349">
        <f t="shared" si="5"/>
      </c>
      <c r="AI27" s="317">
        <f t="shared" si="6"/>
      </c>
      <c r="AJ27" s="317">
        <f t="shared" si="7"/>
      </c>
      <c r="AK27" s="317">
        <f t="shared" si="8"/>
      </c>
      <c r="AL27" s="339">
        <f t="shared" si="9"/>
      </c>
      <c r="AM27" s="339">
        <f t="shared" si="10"/>
      </c>
      <c r="AN27" s="339">
        <f t="shared" si="11"/>
      </c>
      <c r="AO27" s="339">
        <f t="shared" si="12"/>
      </c>
      <c r="AP27" s="339">
        <f t="shared" si="13"/>
      </c>
      <c r="AQ27" s="339">
        <f t="shared" si="14"/>
      </c>
      <c r="AR27" s="339">
        <f t="shared" si="15"/>
      </c>
      <c r="AS27" s="339">
        <f t="shared" si="16"/>
      </c>
      <c r="AT27" s="338">
        <f t="shared" si="20"/>
      </c>
      <c r="AU27" s="338">
        <f t="shared" si="21"/>
      </c>
      <c r="AV27" s="338">
        <f t="shared" si="22"/>
      </c>
      <c r="AW27" s="338">
        <f t="shared" si="17"/>
      </c>
      <c r="AX27" s="338">
        <f t="shared" si="18"/>
      </c>
      <c r="AY27" s="338">
        <f t="shared" si="19"/>
      </c>
      <c r="AZ27" s="111">
        <f t="shared" si="23"/>
      </c>
    </row>
    <row r="28" spans="1:52" ht="34.5" customHeight="1">
      <c r="A28" s="109"/>
      <c r="L28" s="39"/>
      <c r="M28" s="114"/>
      <c r="N28" s="114"/>
      <c r="O28" s="114"/>
      <c r="P28" s="26"/>
      <c r="Q28" s="26"/>
      <c r="R28" s="26"/>
      <c r="S28" s="26"/>
      <c r="T28" s="114"/>
      <c r="U28" s="114"/>
      <c r="V28" s="114"/>
      <c r="W28" s="26"/>
      <c r="X28" s="114"/>
      <c r="Y28" s="114"/>
      <c r="Z28" s="115"/>
      <c r="AA28" s="115"/>
      <c r="AB28" s="116"/>
      <c r="AC28" s="302">
        <f t="shared" si="0"/>
      </c>
      <c r="AD28" s="317">
        <f t="shared" si="1"/>
      </c>
      <c r="AE28" s="317">
        <f t="shared" si="2"/>
      </c>
      <c r="AF28" s="348">
        <f t="shared" si="3"/>
      </c>
      <c r="AG28" s="348">
        <f t="shared" si="4"/>
      </c>
      <c r="AH28" s="349">
        <f t="shared" si="5"/>
      </c>
      <c r="AI28" s="317">
        <f t="shared" si="6"/>
      </c>
      <c r="AJ28" s="317">
        <f t="shared" si="7"/>
      </c>
      <c r="AK28" s="317">
        <f t="shared" si="8"/>
      </c>
      <c r="AL28" s="339">
        <f t="shared" si="9"/>
      </c>
      <c r="AM28" s="339">
        <f t="shared" si="10"/>
      </c>
      <c r="AN28" s="339">
        <f t="shared" si="11"/>
      </c>
      <c r="AO28" s="339">
        <f t="shared" si="12"/>
      </c>
      <c r="AP28" s="339">
        <f t="shared" si="13"/>
      </c>
      <c r="AQ28" s="339">
        <f t="shared" si="14"/>
      </c>
      <c r="AR28" s="339">
        <f t="shared" si="15"/>
      </c>
      <c r="AS28" s="339">
        <f t="shared" si="16"/>
      </c>
      <c r="AT28" s="338">
        <f t="shared" si="20"/>
      </c>
      <c r="AU28" s="338">
        <f t="shared" si="21"/>
      </c>
      <c r="AV28" s="338">
        <f t="shared" si="22"/>
      </c>
      <c r="AW28" s="338">
        <f t="shared" si="17"/>
      </c>
      <c r="AX28" s="338">
        <f t="shared" si="18"/>
      </c>
      <c r="AY28" s="338">
        <f t="shared" si="19"/>
      </c>
      <c r="AZ28" s="111">
        <f t="shared" si="23"/>
      </c>
    </row>
    <row r="29" spans="1:52" ht="34.5" customHeight="1">
      <c r="A29" s="109"/>
      <c r="L29" s="39"/>
      <c r="M29" s="114"/>
      <c r="N29" s="114"/>
      <c r="O29" s="114"/>
      <c r="P29" s="26"/>
      <c r="Q29" s="26"/>
      <c r="R29" s="26"/>
      <c r="S29" s="26"/>
      <c r="T29" s="114"/>
      <c r="U29" s="114"/>
      <c r="V29" s="114"/>
      <c r="W29" s="26"/>
      <c r="X29" s="114"/>
      <c r="Y29" s="114"/>
      <c r="Z29" s="115"/>
      <c r="AA29" s="115"/>
      <c r="AB29" s="116"/>
      <c r="AC29" s="302">
        <f t="shared" si="0"/>
      </c>
      <c r="AD29" s="317">
        <f t="shared" si="1"/>
      </c>
      <c r="AE29" s="317">
        <f t="shared" si="2"/>
      </c>
      <c r="AF29" s="348">
        <f t="shared" si="3"/>
      </c>
      <c r="AG29" s="348">
        <f t="shared" si="4"/>
      </c>
      <c r="AH29" s="349">
        <f t="shared" si="5"/>
      </c>
      <c r="AI29" s="317">
        <f t="shared" si="6"/>
      </c>
      <c r="AJ29" s="317">
        <f t="shared" si="7"/>
      </c>
      <c r="AK29" s="317">
        <f t="shared" si="8"/>
      </c>
      <c r="AL29" s="339">
        <f t="shared" si="9"/>
      </c>
      <c r="AM29" s="339">
        <f t="shared" si="10"/>
      </c>
      <c r="AN29" s="339">
        <f t="shared" si="11"/>
      </c>
      <c r="AO29" s="339">
        <f t="shared" si="12"/>
      </c>
      <c r="AP29" s="339">
        <f t="shared" si="13"/>
      </c>
      <c r="AQ29" s="339">
        <f t="shared" si="14"/>
      </c>
      <c r="AR29" s="339">
        <f t="shared" si="15"/>
      </c>
      <c r="AS29" s="339">
        <f t="shared" si="16"/>
      </c>
      <c r="AT29" s="338">
        <f t="shared" si="20"/>
      </c>
      <c r="AU29" s="338">
        <f t="shared" si="21"/>
      </c>
      <c r="AV29" s="338">
        <f t="shared" si="22"/>
      </c>
      <c r="AW29" s="338">
        <f t="shared" si="17"/>
      </c>
      <c r="AX29" s="338">
        <f t="shared" si="18"/>
      </c>
      <c r="AY29" s="338">
        <f t="shared" si="19"/>
      </c>
      <c r="AZ29" s="111">
        <f t="shared" si="23"/>
      </c>
    </row>
    <row r="30" spans="1:52" ht="34.5" customHeight="1">
      <c r="A30" s="109"/>
      <c r="L30" s="39"/>
      <c r="M30" s="114"/>
      <c r="N30" s="114"/>
      <c r="O30" s="114"/>
      <c r="P30" s="26"/>
      <c r="Q30" s="26"/>
      <c r="R30" s="26"/>
      <c r="S30" s="26"/>
      <c r="T30" s="114"/>
      <c r="U30" s="114"/>
      <c r="V30" s="114"/>
      <c r="W30" s="26"/>
      <c r="X30" s="114"/>
      <c r="Y30" s="114"/>
      <c r="Z30" s="115"/>
      <c r="AA30" s="115"/>
      <c r="AB30" s="116"/>
      <c r="AC30" s="302">
        <f t="shared" si="0"/>
      </c>
      <c r="AD30" s="317">
        <f t="shared" si="1"/>
      </c>
      <c r="AE30" s="317">
        <f t="shared" si="2"/>
      </c>
      <c r="AF30" s="348">
        <f t="shared" si="3"/>
      </c>
      <c r="AG30" s="348">
        <f t="shared" si="4"/>
      </c>
      <c r="AH30" s="349">
        <f t="shared" si="5"/>
      </c>
      <c r="AI30" s="317">
        <f t="shared" si="6"/>
      </c>
      <c r="AJ30" s="317">
        <f t="shared" si="7"/>
      </c>
      <c r="AK30" s="317">
        <f t="shared" si="8"/>
      </c>
      <c r="AL30" s="339">
        <f t="shared" si="9"/>
      </c>
      <c r="AM30" s="339">
        <f t="shared" si="10"/>
      </c>
      <c r="AN30" s="339">
        <f t="shared" si="11"/>
      </c>
      <c r="AO30" s="339">
        <f t="shared" si="12"/>
      </c>
      <c r="AP30" s="339">
        <f t="shared" si="13"/>
      </c>
      <c r="AQ30" s="339">
        <f t="shared" si="14"/>
      </c>
      <c r="AR30" s="339">
        <f t="shared" si="15"/>
      </c>
      <c r="AS30" s="339">
        <f t="shared" si="16"/>
      </c>
      <c r="AT30" s="338">
        <f t="shared" si="20"/>
      </c>
      <c r="AU30" s="338">
        <f t="shared" si="21"/>
      </c>
      <c r="AV30" s="338">
        <f t="shared" si="22"/>
      </c>
      <c r="AW30" s="338">
        <f t="shared" si="17"/>
      </c>
      <c r="AX30" s="338">
        <f t="shared" si="18"/>
      </c>
      <c r="AY30" s="338">
        <f t="shared" si="19"/>
      </c>
      <c r="AZ30" s="111">
        <f t="shared" si="23"/>
      </c>
    </row>
    <row r="31" spans="1:52" ht="34.5" customHeight="1">
      <c r="A31" s="109"/>
      <c r="L31" s="39"/>
      <c r="M31" s="114"/>
      <c r="N31" s="114"/>
      <c r="O31" s="114"/>
      <c r="P31" s="26"/>
      <c r="Q31" s="26"/>
      <c r="R31" s="26"/>
      <c r="S31" s="26"/>
      <c r="T31" s="114"/>
      <c r="U31" s="114"/>
      <c r="V31" s="114"/>
      <c r="W31" s="26"/>
      <c r="X31" s="114"/>
      <c r="Y31" s="114"/>
      <c r="Z31" s="115"/>
      <c r="AA31" s="115"/>
      <c r="AB31" s="116"/>
      <c r="AC31" s="302">
        <f t="shared" si="0"/>
      </c>
      <c r="AD31" s="317">
        <f t="shared" si="1"/>
      </c>
      <c r="AE31" s="317">
        <f t="shared" si="2"/>
      </c>
      <c r="AF31" s="348">
        <f t="shared" si="3"/>
      </c>
      <c r="AG31" s="348">
        <f t="shared" si="4"/>
      </c>
      <c r="AH31" s="349">
        <f t="shared" si="5"/>
      </c>
      <c r="AI31" s="317">
        <f t="shared" si="6"/>
      </c>
      <c r="AJ31" s="317">
        <f t="shared" si="7"/>
      </c>
      <c r="AK31" s="317">
        <f t="shared" si="8"/>
      </c>
      <c r="AL31" s="339">
        <f t="shared" si="9"/>
      </c>
      <c r="AM31" s="339">
        <f t="shared" si="10"/>
      </c>
      <c r="AN31" s="339">
        <f t="shared" si="11"/>
      </c>
      <c r="AO31" s="339">
        <f t="shared" si="12"/>
      </c>
      <c r="AP31" s="339">
        <f t="shared" si="13"/>
      </c>
      <c r="AQ31" s="339">
        <f t="shared" si="14"/>
      </c>
      <c r="AR31" s="339">
        <f t="shared" si="15"/>
      </c>
      <c r="AS31" s="339">
        <f t="shared" si="16"/>
      </c>
      <c r="AT31" s="338">
        <f t="shared" si="20"/>
      </c>
      <c r="AU31" s="338">
        <f t="shared" si="21"/>
      </c>
      <c r="AV31" s="338">
        <f t="shared" si="22"/>
      </c>
      <c r="AW31" s="338">
        <f t="shared" si="17"/>
      </c>
      <c r="AX31" s="338">
        <f t="shared" si="18"/>
      </c>
      <c r="AY31" s="338">
        <f t="shared" si="19"/>
      </c>
      <c r="AZ31" s="111">
        <f t="shared" si="23"/>
      </c>
    </row>
    <row r="32" spans="1:53" s="6" customFormat="1" ht="34.5" customHeight="1">
      <c r="A32" s="109"/>
      <c r="B32" s="39"/>
      <c r="C32" s="39"/>
      <c r="D32" s="39"/>
      <c r="E32" s="39"/>
      <c r="F32" s="39"/>
      <c r="G32" s="39"/>
      <c r="H32" s="39"/>
      <c r="I32" s="39"/>
      <c r="J32" s="39"/>
      <c r="K32" s="39"/>
      <c r="L32" s="39"/>
      <c r="M32" s="114"/>
      <c r="N32" s="114"/>
      <c r="O32" s="114"/>
      <c r="P32" s="39"/>
      <c r="Q32" s="39"/>
      <c r="R32" s="39"/>
      <c r="S32" s="39"/>
      <c r="T32" s="114"/>
      <c r="U32" s="114"/>
      <c r="V32" s="114"/>
      <c r="W32" s="39"/>
      <c r="X32" s="114"/>
      <c r="Y32" s="114"/>
      <c r="Z32" s="115"/>
      <c r="AA32" s="115"/>
      <c r="AB32" s="116"/>
      <c r="AC32" s="302">
        <f t="shared" si="0"/>
      </c>
      <c r="AD32" s="317">
        <f t="shared" si="1"/>
      </c>
      <c r="AE32" s="317">
        <f t="shared" si="2"/>
      </c>
      <c r="AF32" s="348">
        <f t="shared" si="3"/>
      </c>
      <c r="AG32" s="348">
        <f t="shared" si="4"/>
      </c>
      <c r="AH32" s="349">
        <f t="shared" si="5"/>
      </c>
      <c r="AI32" s="317">
        <f t="shared" si="6"/>
      </c>
      <c r="AJ32" s="317">
        <f t="shared" si="7"/>
      </c>
      <c r="AK32" s="317">
        <f t="shared" si="8"/>
      </c>
      <c r="AL32" s="339">
        <f t="shared" si="9"/>
      </c>
      <c r="AM32" s="339">
        <f t="shared" si="10"/>
      </c>
      <c r="AN32" s="339">
        <f t="shared" si="11"/>
      </c>
      <c r="AO32" s="339">
        <f t="shared" si="12"/>
      </c>
      <c r="AP32" s="339">
        <f t="shared" si="13"/>
      </c>
      <c r="AQ32" s="339">
        <f t="shared" si="14"/>
      </c>
      <c r="AR32" s="339">
        <f t="shared" si="15"/>
      </c>
      <c r="AS32" s="339">
        <f t="shared" si="16"/>
      </c>
      <c r="AT32" s="338">
        <f t="shared" si="20"/>
      </c>
      <c r="AU32" s="338">
        <f t="shared" si="21"/>
      </c>
      <c r="AV32" s="338">
        <f t="shared" si="22"/>
      </c>
      <c r="AW32" s="338">
        <f t="shared" si="17"/>
      </c>
      <c r="AX32" s="338">
        <f t="shared" si="18"/>
      </c>
      <c r="AY32" s="338">
        <f t="shared" si="19"/>
      </c>
      <c r="AZ32" s="111">
        <f t="shared" si="23"/>
      </c>
      <c r="BA32" s="111"/>
    </row>
    <row r="33" spans="1:52" ht="34.5" customHeight="1">
      <c r="A33" s="109"/>
      <c r="L33" s="39"/>
      <c r="M33" s="114"/>
      <c r="N33" s="114"/>
      <c r="O33" s="114"/>
      <c r="P33" s="26"/>
      <c r="Q33" s="26"/>
      <c r="R33" s="26"/>
      <c r="S33" s="26"/>
      <c r="T33" s="114"/>
      <c r="U33" s="114"/>
      <c r="V33" s="114"/>
      <c r="W33" s="26"/>
      <c r="X33" s="114"/>
      <c r="Y33" s="114"/>
      <c r="Z33" s="115"/>
      <c r="AA33" s="115"/>
      <c r="AB33" s="116"/>
      <c r="AC33" s="302">
        <f t="shared" si="0"/>
      </c>
      <c r="AD33" s="317">
        <f t="shared" si="1"/>
      </c>
      <c r="AE33" s="317">
        <f t="shared" si="2"/>
      </c>
      <c r="AF33" s="348">
        <f t="shared" si="3"/>
      </c>
      <c r="AG33" s="348">
        <f t="shared" si="4"/>
      </c>
      <c r="AH33" s="349">
        <f t="shared" si="5"/>
      </c>
      <c r="AI33" s="317">
        <f t="shared" si="6"/>
      </c>
      <c r="AJ33" s="317">
        <f t="shared" si="7"/>
      </c>
      <c r="AK33" s="317">
        <f t="shared" si="8"/>
      </c>
      <c r="AL33" s="339">
        <f t="shared" si="9"/>
      </c>
      <c r="AM33" s="339">
        <f t="shared" si="10"/>
      </c>
      <c r="AN33" s="339">
        <f t="shared" si="11"/>
      </c>
      <c r="AO33" s="339">
        <f t="shared" si="12"/>
      </c>
      <c r="AP33" s="339">
        <f t="shared" si="13"/>
      </c>
      <c r="AQ33" s="339">
        <f t="shared" si="14"/>
      </c>
      <c r="AR33" s="339">
        <f t="shared" si="15"/>
      </c>
      <c r="AS33" s="339">
        <f t="shared" si="16"/>
      </c>
      <c r="AT33" s="338">
        <f t="shared" si="20"/>
      </c>
      <c r="AU33" s="338">
        <f t="shared" si="21"/>
      </c>
      <c r="AV33" s="338">
        <f t="shared" si="22"/>
      </c>
      <c r="AW33" s="338">
        <f t="shared" si="17"/>
      </c>
      <c r="AX33" s="338">
        <f t="shared" si="18"/>
      </c>
      <c r="AY33" s="338">
        <f t="shared" si="19"/>
      </c>
      <c r="AZ33" s="111">
        <f t="shared" si="23"/>
      </c>
    </row>
    <row r="34" spans="1:52" ht="34.5" customHeight="1">
      <c r="A34" s="109"/>
      <c r="L34" s="39"/>
      <c r="M34" s="114"/>
      <c r="N34" s="114"/>
      <c r="O34" s="114"/>
      <c r="P34" s="26"/>
      <c r="Q34" s="26"/>
      <c r="R34" s="26"/>
      <c r="S34" s="26"/>
      <c r="T34" s="114"/>
      <c r="U34" s="114"/>
      <c r="V34" s="114"/>
      <c r="W34" s="26"/>
      <c r="X34" s="114"/>
      <c r="Y34" s="114"/>
      <c r="Z34" s="115"/>
      <c r="AA34" s="115"/>
      <c r="AB34" s="116"/>
      <c r="AC34" s="302">
        <f t="shared" si="0"/>
      </c>
      <c r="AD34" s="317">
        <f t="shared" si="1"/>
      </c>
      <c r="AE34" s="317">
        <f t="shared" si="2"/>
      </c>
      <c r="AF34" s="348">
        <f t="shared" si="3"/>
      </c>
      <c r="AG34" s="348">
        <f t="shared" si="4"/>
      </c>
      <c r="AH34" s="349">
        <f t="shared" si="5"/>
      </c>
      <c r="AI34" s="317">
        <f t="shared" si="6"/>
      </c>
      <c r="AJ34" s="317">
        <f t="shared" si="7"/>
      </c>
      <c r="AK34" s="317">
        <f t="shared" si="8"/>
      </c>
      <c r="AL34" s="339">
        <f t="shared" si="9"/>
      </c>
      <c r="AM34" s="339">
        <f t="shared" si="10"/>
      </c>
      <c r="AN34" s="339">
        <f t="shared" si="11"/>
      </c>
      <c r="AO34" s="339">
        <f t="shared" si="12"/>
      </c>
      <c r="AP34" s="339">
        <f t="shared" si="13"/>
      </c>
      <c r="AQ34" s="339">
        <f t="shared" si="14"/>
      </c>
      <c r="AR34" s="339">
        <f t="shared" si="15"/>
      </c>
      <c r="AS34" s="339">
        <f t="shared" si="16"/>
      </c>
      <c r="AT34" s="338">
        <f t="shared" si="20"/>
      </c>
      <c r="AU34" s="338">
        <f t="shared" si="21"/>
      </c>
      <c r="AV34" s="338">
        <f t="shared" si="22"/>
      </c>
      <c r="AW34" s="338">
        <f t="shared" si="17"/>
      </c>
      <c r="AX34" s="338">
        <f t="shared" si="18"/>
      </c>
      <c r="AY34" s="338">
        <f t="shared" si="19"/>
      </c>
      <c r="AZ34" s="111">
        <f t="shared" si="23"/>
      </c>
    </row>
    <row r="35" spans="1:52" ht="34.5" customHeight="1">
      <c r="A35" s="109"/>
      <c r="L35" s="39"/>
      <c r="M35" s="114"/>
      <c r="N35" s="114"/>
      <c r="O35" s="114"/>
      <c r="P35" s="26"/>
      <c r="Q35" s="26"/>
      <c r="R35" s="26"/>
      <c r="S35" s="26"/>
      <c r="T35" s="114"/>
      <c r="U35" s="114"/>
      <c r="V35" s="114"/>
      <c r="W35" s="26"/>
      <c r="X35" s="114"/>
      <c r="Y35" s="114"/>
      <c r="Z35" s="115"/>
      <c r="AA35" s="115"/>
      <c r="AB35" s="116"/>
      <c r="AC35" s="302">
        <f t="shared" si="0"/>
      </c>
      <c r="AD35" s="317">
        <f t="shared" si="1"/>
      </c>
      <c r="AE35" s="317">
        <f t="shared" si="2"/>
      </c>
      <c r="AF35" s="348">
        <f t="shared" si="3"/>
      </c>
      <c r="AG35" s="348">
        <f t="shared" si="4"/>
      </c>
      <c r="AH35" s="349">
        <f t="shared" si="5"/>
      </c>
      <c r="AI35" s="317">
        <f t="shared" si="6"/>
      </c>
      <c r="AJ35" s="317">
        <f t="shared" si="7"/>
      </c>
      <c r="AK35" s="317">
        <f t="shared" si="8"/>
      </c>
      <c r="AL35" s="339">
        <f t="shared" si="9"/>
      </c>
      <c r="AM35" s="339">
        <f t="shared" si="10"/>
      </c>
      <c r="AN35" s="339">
        <f t="shared" si="11"/>
      </c>
      <c r="AO35" s="339">
        <f t="shared" si="12"/>
      </c>
      <c r="AP35" s="339">
        <f t="shared" si="13"/>
      </c>
      <c r="AQ35" s="339">
        <f t="shared" si="14"/>
      </c>
      <c r="AR35" s="339">
        <f t="shared" si="15"/>
      </c>
      <c r="AS35" s="339">
        <f t="shared" si="16"/>
      </c>
      <c r="AT35" s="338">
        <f t="shared" si="20"/>
      </c>
      <c r="AU35" s="338">
        <f t="shared" si="21"/>
      </c>
      <c r="AV35" s="338">
        <f t="shared" si="22"/>
      </c>
      <c r="AW35" s="338">
        <f t="shared" si="17"/>
      </c>
      <c r="AX35" s="338">
        <f t="shared" si="18"/>
      </c>
      <c r="AY35" s="338">
        <f t="shared" si="19"/>
      </c>
      <c r="AZ35" s="111">
        <f t="shared" si="23"/>
      </c>
    </row>
    <row r="36" spans="1:52" ht="34.5" customHeight="1">
      <c r="A36" s="109"/>
      <c r="L36" s="39"/>
      <c r="M36" s="114"/>
      <c r="N36" s="114"/>
      <c r="O36" s="114"/>
      <c r="P36" s="26"/>
      <c r="Q36" s="26"/>
      <c r="R36" s="26"/>
      <c r="S36" s="26"/>
      <c r="T36" s="114"/>
      <c r="U36" s="114"/>
      <c r="V36" s="114"/>
      <c r="W36" s="26"/>
      <c r="X36" s="114"/>
      <c r="Y36" s="114"/>
      <c r="Z36" s="115"/>
      <c r="AA36" s="115"/>
      <c r="AB36" s="116"/>
      <c r="AC36" s="302">
        <f t="shared" si="0"/>
      </c>
      <c r="AD36" s="317">
        <f t="shared" si="1"/>
      </c>
      <c r="AE36" s="317">
        <f t="shared" si="2"/>
      </c>
      <c r="AF36" s="348">
        <f t="shared" si="3"/>
      </c>
      <c r="AG36" s="348">
        <f t="shared" si="4"/>
      </c>
      <c r="AH36" s="349">
        <f t="shared" si="5"/>
      </c>
      <c r="AI36" s="317">
        <f t="shared" si="6"/>
      </c>
      <c r="AJ36" s="317">
        <f t="shared" si="7"/>
      </c>
      <c r="AK36" s="317">
        <f t="shared" si="8"/>
      </c>
      <c r="AL36" s="339">
        <f t="shared" si="9"/>
      </c>
      <c r="AM36" s="339">
        <f t="shared" si="10"/>
      </c>
      <c r="AN36" s="339">
        <f t="shared" si="11"/>
      </c>
      <c r="AO36" s="339">
        <f t="shared" si="12"/>
      </c>
      <c r="AP36" s="339">
        <f t="shared" si="13"/>
      </c>
      <c r="AQ36" s="339">
        <f t="shared" si="14"/>
      </c>
      <c r="AR36" s="339">
        <f t="shared" si="15"/>
      </c>
      <c r="AS36" s="339">
        <f t="shared" si="16"/>
      </c>
      <c r="AT36" s="338">
        <f t="shared" si="20"/>
      </c>
      <c r="AU36" s="338">
        <f t="shared" si="21"/>
      </c>
      <c r="AV36" s="338">
        <f t="shared" si="22"/>
      </c>
      <c r="AW36" s="338">
        <f t="shared" si="17"/>
      </c>
      <c r="AX36" s="338">
        <f t="shared" si="18"/>
      </c>
      <c r="AY36" s="338">
        <f t="shared" si="19"/>
      </c>
      <c r="AZ36" s="111">
        <f t="shared" si="23"/>
      </c>
    </row>
    <row r="37" spans="1:52" ht="34.5" customHeight="1">
      <c r="A37" s="109"/>
      <c r="L37" s="39"/>
      <c r="M37" s="114"/>
      <c r="N37" s="114"/>
      <c r="O37" s="114"/>
      <c r="P37" s="26"/>
      <c r="Q37" s="26"/>
      <c r="R37" s="26"/>
      <c r="S37" s="26"/>
      <c r="T37" s="114"/>
      <c r="U37" s="114"/>
      <c r="V37" s="114"/>
      <c r="W37" s="26"/>
      <c r="X37" s="114"/>
      <c r="Y37" s="114"/>
      <c r="Z37" s="115"/>
      <c r="AA37" s="115"/>
      <c r="AB37" s="116"/>
      <c r="AC37" s="302">
        <f t="shared" si="0"/>
      </c>
      <c r="AD37" s="317">
        <f t="shared" si="1"/>
      </c>
      <c r="AE37" s="317">
        <f t="shared" si="2"/>
      </c>
      <c r="AF37" s="348">
        <f t="shared" si="3"/>
      </c>
      <c r="AG37" s="348">
        <f t="shared" si="4"/>
      </c>
      <c r="AH37" s="349">
        <f t="shared" si="5"/>
      </c>
      <c r="AI37" s="317">
        <f t="shared" si="6"/>
      </c>
      <c r="AJ37" s="317">
        <f t="shared" si="7"/>
      </c>
      <c r="AK37" s="317">
        <f t="shared" si="8"/>
      </c>
      <c r="AL37" s="339">
        <f t="shared" si="9"/>
      </c>
      <c r="AM37" s="339">
        <f t="shared" si="10"/>
      </c>
      <c r="AN37" s="339">
        <f t="shared" si="11"/>
      </c>
      <c r="AO37" s="339">
        <f t="shared" si="12"/>
      </c>
      <c r="AP37" s="339">
        <f t="shared" si="13"/>
      </c>
      <c r="AQ37" s="339">
        <f t="shared" si="14"/>
      </c>
      <c r="AR37" s="339">
        <f t="shared" si="15"/>
      </c>
      <c r="AS37" s="339">
        <f t="shared" si="16"/>
      </c>
      <c r="AT37" s="338">
        <f t="shared" si="20"/>
      </c>
      <c r="AU37" s="338">
        <f t="shared" si="21"/>
      </c>
      <c r="AV37" s="338">
        <f t="shared" si="22"/>
      </c>
      <c r="AW37" s="338">
        <f t="shared" si="17"/>
      </c>
      <c r="AX37" s="338">
        <f t="shared" si="18"/>
      </c>
      <c r="AY37" s="338">
        <f t="shared" si="19"/>
      </c>
      <c r="AZ37" s="111">
        <f t="shared" si="23"/>
      </c>
    </row>
    <row r="38" spans="1:52" ht="34.5" customHeight="1">
      <c r="A38" s="109"/>
      <c r="L38" s="39"/>
      <c r="M38" s="114"/>
      <c r="N38" s="114"/>
      <c r="O38" s="114"/>
      <c r="P38" s="26"/>
      <c r="Q38" s="26"/>
      <c r="R38" s="26"/>
      <c r="S38" s="26"/>
      <c r="T38" s="114"/>
      <c r="U38" s="114"/>
      <c r="V38" s="114"/>
      <c r="W38" s="26"/>
      <c r="X38" s="114"/>
      <c r="Y38" s="114"/>
      <c r="Z38" s="115"/>
      <c r="AA38" s="115"/>
      <c r="AB38" s="116"/>
      <c r="AC38" s="302">
        <f t="shared" si="0"/>
      </c>
      <c r="AD38" s="317">
        <f t="shared" si="1"/>
      </c>
      <c r="AE38" s="317">
        <f t="shared" si="2"/>
      </c>
      <c r="AF38" s="348">
        <f t="shared" si="3"/>
      </c>
      <c r="AG38" s="348">
        <f t="shared" si="4"/>
      </c>
      <c r="AH38" s="349">
        <f t="shared" si="5"/>
      </c>
      <c r="AI38" s="317">
        <f t="shared" si="6"/>
      </c>
      <c r="AJ38" s="317">
        <f t="shared" si="7"/>
      </c>
      <c r="AK38" s="317">
        <f t="shared" si="8"/>
      </c>
      <c r="AL38" s="339">
        <f t="shared" si="9"/>
      </c>
      <c r="AM38" s="339">
        <f t="shared" si="10"/>
      </c>
      <c r="AN38" s="339">
        <f t="shared" si="11"/>
      </c>
      <c r="AO38" s="339">
        <f t="shared" si="12"/>
      </c>
      <c r="AP38" s="339">
        <f t="shared" si="13"/>
      </c>
      <c r="AQ38" s="339">
        <f t="shared" si="14"/>
      </c>
      <c r="AR38" s="339">
        <f t="shared" si="15"/>
      </c>
      <c r="AS38" s="339">
        <f t="shared" si="16"/>
      </c>
      <c r="AT38" s="338">
        <f t="shared" si="20"/>
      </c>
      <c r="AU38" s="338">
        <f t="shared" si="21"/>
      </c>
      <c r="AV38" s="338">
        <f t="shared" si="22"/>
      </c>
      <c r="AW38" s="338">
        <f t="shared" si="17"/>
      </c>
      <c r="AX38" s="338">
        <f t="shared" si="18"/>
      </c>
      <c r="AY38" s="338">
        <f t="shared" si="19"/>
      </c>
      <c r="AZ38" s="111">
        <f t="shared" si="23"/>
      </c>
    </row>
    <row r="39" spans="1:52" ht="34.5" customHeight="1">
      <c r="A39" s="109"/>
      <c r="L39" s="39"/>
      <c r="M39" s="114"/>
      <c r="N39" s="114"/>
      <c r="O39" s="114"/>
      <c r="P39" s="26"/>
      <c r="Q39" s="26"/>
      <c r="R39" s="26"/>
      <c r="S39" s="26"/>
      <c r="T39" s="114"/>
      <c r="U39" s="114"/>
      <c r="V39" s="114"/>
      <c r="W39" s="26"/>
      <c r="X39" s="114"/>
      <c r="Y39" s="114"/>
      <c r="Z39" s="115"/>
      <c r="AA39" s="115"/>
      <c r="AB39" s="116"/>
      <c r="AC39" s="302">
        <f t="shared" si="0"/>
      </c>
      <c r="AD39" s="317">
        <f t="shared" si="1"/>
      </c>
      <c r="AE39" s="317">
        <f t="shared" si="2"/>
      </c>
      <c r="AF39" s="348">
        <f t="shared" si="3"/>
      </c>
      <c r="AG39" s="348">
        <f t="shared" si="4"/>
      </c>
      <c r="AH39" s="349">
        <f t="shared" si="5"/>
      </c>
      <c r="AI39" s="317">
        <f t="shared" si="6"/>
      </c>
      <c r="AJ39" s="317">
        <f t="shared" si="7"/>
      </c>
      <c r="AK39" s="317">
        <f t="shared" si="8"/>
      </c>
      <c r="AL39" s="339">
        <f t="shared" si="9"/>
      </c>
      <c r="AM39" s="339">
        <f t="shared" si="10"/>
      </c>
      <c r="AN39" s="339">
        <f t="shared" si="11"/>
      </c>
      <c r="AO39" s="339">
        <f t="shared" si="12"/>
      </c>
      <c r="AP39" s="339">
        <f t="shared" si="13"/>
      </c>
      <c r="AQ39" s="339">
        <f t="shared" si="14"/>
      </c>
      <c r="AR39" s="339">
        <f t="shared" si="15"/>
      </c>
      <c r="AS39" s="339">
        <f t="shared" si="16"/>
      </c>
      <c r="AT39" s="338">
        <f t="shared" si="20"/>
      </c>
      <c r="AU39" s="338">
        <f t="shared" si="21"/>
      </c>
      <c r="AV39" s="338">
        <f t="shared" si="22"/>
      </c>
      <c r="AW39" s="338">
        <f t="shared" si="17"/>
      </c>
      <c r="AX39" s="338">
        <f t="shared" si="18"/>
      </c>
      <c r="AY39" s="338">
        <f t="shared" si="19"/>
      </c>
      <c r="AZ39" s="111">
        <f t="shared" si="23"/>
      </c>
    </row>
    <row r="40" spans="1:52" ht="34.5" customHeight="1" thickBot="1">
      <c r="A40" s="54"/>
      <c r="B40" s="55"/>
      <c r="C40" s="55"/>
      <c r="D40" s="55"/>
      <c r="E40" s="55"/>
      <c r="F40" s="55"/>
      <c r="G40" s="55"/>
      <c r="H40" s="55"/>
      <c r="I40" s="55"/>
      <c r="J40" s="55"/>
      <c r="K40" s="55"/>
      <c r="L40" s="55"/>
      <c r="M40" s="117"/>
      <c r="N40" s="117"/>
      <c r="O40" s="117"/>
      <c r="P40" s="75"/>
      <c r="Q40" s="75"/>
      <c r="R40" s="75"/>
      <c r="S40" s="75"/>
      <c r="T40" s="117"/>
      <c r="U40" s="117"/>
      <c r="V40" s="117"/>
      <c r="W40" s="75"/>
      <c r="X40" s="117"/>
      <c r="Y40" s="117"/>
      <c r="Z40" s="118"/>
      <c r="AA40" s="118"/>
      <c r="AB40" s="119"/>
      <c r="AC40" s="302">
        <f t="shared" si="0"/>
      </c>
      <c r="AD40" s="317">
        <f t="shared" si="1"/>
      </c>
      <c r="AE40" s="317">
        <f t="shared" si="2"/>
      </c>
      <c r="AF40" s="348">
        <f t="shared" si="3"/>
      </c>
      <c r="AG40" s="348">
        <f t="shared" si="4"/>
      </c>
      <c r="AH40" s="349">
        <f t="shared" si="5"/>
      </c>
      <c r="AI40" s="317">
        <f t="shared" si="6"/>
      </c>
      <c r="AJ40" s="317">
        <f t="shared" si="7"/>
      </c>
      <c r="AK40" s="317">
        <f t="shared" si="8"/>
      </c>
      <c r="AL40" s="339">
        <f t="shared" si="9"/>
      </c>
      <c r="AM40" s="339">
        <f t="shared" si="10"/>
      </c>
      <c r="AN40" s="339">
        <f t="shared" si="11"/>
      </c>
      <c r="AO40" s="339">
        <f t="shared" si="12"/>
      </c>
      <c r="AP40" s="339">
        <f t="shared" si="13"/>
      </c>
      <c r="AQ40" s="339">
        <f t="shared" si="14"/>
      </c>
      <c r="AR40" s="339">
        <f t="shared" si="15"/>
      </c>
      <c r="AS40" s="339">
        <f t="shared" si="16"/>
      </c>
      <c r="AT40" s="338">
        <f t="shared" si="20"/>
      </c>
      <c r="AU40" s="338">
        <f t="shared" si="21"/>
      </c>
      <c r="AV40" s="338">
        <f t="shared" si="22"/>
      </c>
      <c r="AW40" s="338">
        <f t="shared" si="17"/>
      </c>
      <c r="AX40" s="338">
        <f t="shared" si="18"/>
      </c>
      <c r="AY40" s="338">
        <f t="shared" si="19"/>
      </c>
      <c r="AZ40" s="111">
        <f t="shared" si="23"/>
      </c>
    </row>
    <row r="41" spans="1:52" ht="34.5" customHeight="1">
      <c r="A41" s="64"/>
      <c r="B41" s="64"/>
      <c r="C41" s="64"/>
      <c r="D41" s="64"/>
      <c r="E41" s="64"/>
      <c r="F41" s="64"/>
      <c r="G41" s="64"/>
      <c r="H41" s="64"/>
      <c r="I41" s="64"/>
      <c r="J41" s="64"/>
      <c r="K41" s="64"/>
      <c r="L41" s="64"/>
      <c r="M41" s="91"/>
      <c r="N41" s="91"/>
      <c r="O41" s="91"/>
      <c r="P41" s="27"/>
      <c r="Q41" s="27"/>
      <c r="R41" s="27"/>
      <c r="S41" s="27"/>
      <c r="T41" s="91"/>
      <c r="U41" s="91"/>
      <c r="V41" s="91"/>
      <c r="W41" s="27"/>
      <c r="X41" s="91"/>
      <c r="Y41" s="91"/>
      <c r="Z41" s="92"/>
      <c r="AA41" s="92"/>
      <c r="AB41" s="108"/>
      <c r="AC41" s="302">
        <f t="shared" si="0"/>
      </c>
      <c r="AD41" s="317">
        <f t="shared" si="1"/>
      </c>
      <c r="AE41" s="317">
        <f t="shared" si="2"/>
      </c>
      <c r="AF41" s="348">
        <f t="shared" si="3"/>
      </c>
      <c r="AG41" s="348">
        <f t="shared" si="4"/>
      </c>
      <c r="AH41" s="349">
        <f t="shared" si="5"/>
      </c>
      <c r="AI41" s="317">
        <f t="shared" si="6"/>
      </c>
      <c r="AJ41" s="317">
        <f t="shared" si="7"/>
      </c>
      <c r="AK41" s="317">
        <f t="shared" si="8"/>
      </c>
      <c r="AL41" s="339">
        <f t="shared" si="9"/>
      </c>
      <c r="AM41" s="339">
        <f t="shared" si="10"/>
      </c>
      <c r="AN41" s="339">
        <f t="shared" si="11"/>
      </c>
      <c r="AO41" s="339">
        <f t="shared" si="12"/>
      </c>
      <c r="AP41" s="339">
        <f t="shared" si="13"/>
      </c>
      <c r="AQ41" s="339">
        <f t="shared" si="14"/>
      </c>
      <c r="AR41" s="339">
        <f t="shared" si="15"/>
      </c>
      <c r="AS41" s="339">
        <f t="shared" si="16"/>
      </c>
      <c r="AT41" s="338">
        <f t="shared" si="20"/>
      </c>
      <c r="AU41" s="338">
        <f t="shared" si="21"/>
      </c>
      <c r="AV41" s="338">
        <f t="shared" si="22"/>
      </c>
      <c r="AW41" s="338">
        <f t="shared" si="17"/>
      </c>
      <c r="AX41" s="338">
        <f t="shared" si="18"/>
      </c>
      <c r="AY41" s="338">
        <f t="shared" si="19"/>
      </c>
      <c r="AZ41" s="111">
        <f t="shared" si="23"/>
      </c>
    </row>
    <row r="42" spans="12:52" ht="34.5" customHeight="1">
      <c r="L42" s="39"/>
      <c r="M42" s="114"/>
      <c r="N42" s="114"/>
      <c r="O42" s="114"/>
      <c r="P42" s="26"/>
      <c r="Q42" s="26"/>
      <c r="R42" s="26"/>
      <c r="S42" s="26"/>
      <c r="T42" s="114"/>
      <c r="U42" s="114"/>
      <c r="V42" s="114"/>
      <c r="W42" s="26"/>
      <c r="X42" s="114"/>
      <c r="Y42" s="114"/>
      <c r="Z42" s="115"/>
      <c r="AA42" s="115"/>
      <c r="AB42" s="116"/>
      <c r="AC42" s="302">
        <f t="shared" si="0"/>
      </c>
      <c r="AD42" s="317">
        <f t="shared" si="1"/>
      </c>
      <c r="AE42" s="317">
        <f t="shared" si="2"/>
      </c>
      <c r="AF42" s="348">
        <f t="shared" si="3"/>
      </c>
      <c r="AG42" s="348">
        <f t="shared" si="4"/>
      </c>
      <c r="AH42" s="349">
        <f t="shared" si="5"/>
      </c>
      <c r="AI42" s="317">
        <f t="shared" si="6"/>
      </c>
      <c r="AJ42" s="317">
        <f t="shared" si="7"/>
      </c>
      <c r="AK42" s="317">
        <f t="shared" si="8"/>
      </c>
      <c r="AL42" s="339">
        <f t="shared" si="9"/>
      </c>
      <c r="AM42" s="339">
        <f t="shared" si="10"/>
      </c>
      <c r="AN42" s="339">
        <f t="shared" si="11"/>
      </c>
      <c r="AO42" s="339">
        <f t="shared" si="12"/>
      </c>
      <c r="AP42" s="339">
        <f t="shared" si="13"/>
      </c>
      <c r="AQ42" s="339">
        <f t="shared" si="14"/>
      </c>
      <c r="AR42" s="339">
        <f t="shared" si="15"/>
      </c>
      <c r="AS42" s="339">
        <f t="shared" si="16"/>
      </c>
      <c r="AT42" s="338">
        <f t="shared" si="20"/>
      </c>
      <c r="AU42" s="338">
        <f t="shared" si="21"/>
      </c>
      <c r="AV42" s="338">
        <f t="shared" si="22"/>
      </c>
      <c r="AW42" s="338">
        <f t="shared" si="17"/>
      </c>
      <c r="AX42" s="338">
        <f t="shared" si="18"/>
      </c>
      <c r="AY42" s="338">
        <f t="shared" si="19"/>
      </c>
      <c r="AZ42" s="111">
        <f t="shared" si="23"/>
      </c>
    </row>
    <row r="43" spans="12:52" ht="34.5" customHeight="1">
      <c r="L43" s="39"/>
      <c r="M43" s="114"/>
      <c r="N43" s="114"/>
      <c r="O43" s="114"/>
      <c r="P43" s="26"/>
      <c r="Q43" s="26"/>
      <c r="R43" s="26"/>
      <c r="S43" s="26"/>
      <c r="T43" s="114"/>
      <c r="U43" s="114"/>
      <c r="V43" s="114"/>
      <c r="W43" s="26"/>
      <c r="X43" s="114"/>
      <c r="Y43" s="114"/>
      <c r="Z43" s="115"/>
      <c r="AA43" s="115"/>
      <c r="AB43" s="116"/>
      <c r="AC43" s="302">
        <f t="shared" si="0"/>
      </c>
      <c r="AD43" s="317">
        <f t="shared" si="1"/>
      </c>
      <c r="AE43" s="317">
        <f t="shared" si="2"/>
      </c>
      <c r="AF43" s="348">
        <f t="shared" si="3"/>
      </c>
      <c r="AG43" s="348">
        <f t="shared" si="4"/>
      </c>
      <c r="AH43" s="349">
        <f t="shared" si="5"/>
      </c>
      <c r="AI43" s="317">
        <f t="shared" si="6"/>
      </c>
      <c r="AJ43" s="317">
        <f t="shared" si="7"/>
      </c>
      <c r="AK43" s="317">
        <f t="shared" si="8"/>
      </c>
      <c r="AL43" s="339">
        <f t="shared" si="9"/>
      </c>
      <c r="AM43" s="339">
        <f t="shared" si="10"/>
      </c>
      <c r="AN43" s="339">
        <f t="shared" si="11"/>
      </c>
      <c r="AO43" s="339">
        <f t="shared" si="12"/>
      </c>
      <c r="AP43" s="339">
        <f t="shared" si="13"/>
      </c>
      <c r="AQ43" s="339">
        <f t="shared" si="14"/>
      </c>
      <c r="AR43" s="339">
        <f t="shared" si="15"/>
      </c>
      <c r="AS43" s="339">
        <f t="shared" si="16"/>
      </c>
      <c r="AT43" s="338">
        <f t="shared" si="20"/>
      </c>
      <c r="AU43" s="338">
        <f t="shared" si="21"/>
      </c>
      <c r="AV43" s="338">
        <f t="shared" si="22"/>
      </c>
      <c r="AW43" s="338">
        <f t="shared" si="17"/>
      </c>
      <c r="AX43" s="338">
        <f t="shared" si="18"/>
      </c>
      <c r="AY43" s="338">
        <f t="shared" si="19"/>
      </c>
      <c r="AZ43" s="111">
        <f t="shared" si="23"/>
      </c>
    </row>
    <row r="44" spans="12:52" ht="34.5" customHeight="1">
      <c r="L44" s="39"/>
      <c r="M44" s="114"/>
      <c r="N44" s="114"/>
      <c r="O44" s="114"/>
      <c r="P44" s="26"/>
      <c r="Q44" s="26"/>
      <c r="R44" s="26"/>
      <c r="S44" s="26"/>
      <c r="T44" s="114"/>
      <c r="U44" s="114"/>
      <c r="V44" s="114"/>
      <c r="W44" s="26"/>
      <c r="X44" s="114"/>
      <c r="Y44" s="114"/>
      <c r="Z44" s="115"/>
      <c r="AA44" s="115"/>
      <c r="AB44" s="116"/>
      <c r="AC44" s="302">
        <f t="shared" si="0"/>
      </c>
      <c r="AD44" s="317">
        <f t="shared" si="1"/>
      </c>
      <c r="AE44" s="317">
        <f t="shared" si="2"/>
      </c>
      <c r="AF44" s="348">
        <f t="shared" si="3"/>
      </c>
      <c r="AG44" s="348">
        <f t="shared" si="4"/>
      </c>
      <c r="AH44" s="349">
        <f t="shared" si="5"/>
      </c>
      <c r="AI44" s="317">
        <f t="shared" si="6"/>
      </c>
      <c r="AJ44" s="317">
        <f t="shared" si="7"/>
      </c>
      <c r="AK44" s="317">
        <f t="shared" si="8"/>
      </c>
      <c r="AL44" s="339">
        <f t="shared" si="9"/>
      </c>
      <c r="AM44" s="339">
        <f t="shared" si="10"/>
      </c>
      <c r="AN44" s="339">
        <f t="shared" si="11"/>
      </c>
      <c r="AO44" s="339">
        <f t="shared" si="12"/>
      </c>
      <c r="AP44" s="339">
        <f t="shared" si="13"/>
      </c>
      <c r="AQ44" s="339">
        <f t="shared" si="14"/>
      </c>
      <c r="AR44" s="339">
        <f t="shared" si="15"/>
      </c>
      <c r="AS44" s="339">
        <f t="shared" si="16"/>
      </c>
      <c r="AT44" s="338">
        <f t="shared" si="20"/>
      </c>
      <c r="AU44" s="338">
        <f t="shared" si="21"/>
      </c>
      <c r="AV44" s="338">
        <f t="shared" si="22"/>
      </c>
      <c r="AW44" s="338">
        <f t="shared" si="17"/>
      </c>
      <c r="AX44" s="338">
        <f t="shared" si="18"/>
      </c>
      <c r="AY44" s="338">
        <f t="shared" si="19"/>
      </c>
      <c r="AZ44" s="111">
        <f t="shared" si="23"/>
      </c>
    </row>
    <row r="45" spans="12:52" ht="34.5" customHeight="1">
      <c r="L45" s="39"/>
      <c r="M45" s="114"/>
      <c r="N45" s="114"/>
      <c r="O45" s="114"/>
      <c r="P45" s="26"/>
      <c r="Q45" s="26"/>
      <c r="R45" s="26"/>
      <c r="S45" s="26"/>
      <c r="T45" s="114"/>
      <c r="U45" s="114"/>
      <c r="V45" s="114"/>
      <c r="W45" s="26"/>
      <c r="X45" s="114"/>
      <c r="Y45" s="114"/>
      <c r="Z45" s="115"/>
      <c r="AA45" s="115"/>
      <c r="AB45" s="116"/>
      <c r="AC45" s="302">
        <f t="shared" si="0"/>
      </c>
      <c r="AD45" s="317">
        <f t="shared" si="1"/>
      </c>
      <c r="AE45" s="317">
        <f t="shared" si="2"/>
      </c>
      <c r="AF45" s="348">
        <f t="shared" si="3"/>
      </c>
      <c r="AG45" s="348">
        <f t="shared" si="4"/>
      </c>
      <c r="AH45" s="349">
        <f t="shared" si="5"/>
      </c>
      <c r="AI45" s="317">
        <f t="shared" si="6"/>
      </c>
      <c r="AJ45" s="317">
        <f t="shared" si="7"/>
      </c>
      <c r="AK45" s="317">
        <f t="shared" si="8"/>
      </c>
      <c r="AL45" s="339">
        <f t="shared" si="9"/>
      </c>
      <c r="AM45" s="339">
        <f t="shared" si="10"/>
      </c>
      <c r="AN45" s="339">
        <f t="shared" si="11"/>
      </c>
      <c r="AO45" s="339">
        <f t="shared" si="12"/>
      </c>
      <c r="AP45" s="339">
        <f t="shared" si="13"/>
      </c>
      <c r="AQ45" s="339">
        <f t="shared" si="14"/>
      </c>
      <c r="AR45" s="339">
        <f t="shared" si="15"/>
      </c>
      <c r="AS45" s="339">
        <f t="shared" si="16"/>
      </c>
      <c r="AT45" s="338">
        <f t="shared" si="20"/>
      </c>
      <c r="AU45" s="338">
        <f t="shared" si="21"/>
      </c>
      <c r="AV45" s="338">
        <f t="shared" si="22"/>
      </c>
      <c r="AW45" s="338">
        <f t="shared" si="17"/>
      </c>
      <c r="AX45" s="338">
        <f t="shared" si="18"/>
      </c>
      <c r="AY45" s="338">
        <f t="shared" si="19"/>
      </c>
      <c r="AZ45" s="111">
        <f t="shared" si="23"/>
      </c>
    </row>
    <row r="46" spans="12:52" ht="34.5" customHeight="1">
      <c r="L46" s="39"/>
      <c r="M46" s="114"/>
      <c r="N46" s="114"/>
      <c r="O46" s="114"/>
      <c r="P46" s="26"/>
      <c r="Q46" s="26"/>
      <c r="R46" s="26"/>
      <c r="S46" s="26"/>
      <c r="T46" s="114"/>
      <c r="U46" s="114"/>
      <c r="V46" s="114"/>
      <c r="W46" s="26"/>
      <c r="X46" s="114"/>
      <c r="Y46" s="114"/>
      <c r="Z46" s="115"/>
      <c r="AA46" s="115"/>
      <c r="AB46" s="116"/>
      <c r="AC46" s="302">
        <f t="shared" si="0"/>
      </c>
      <c r="AD46" s="317">
        <f t="shared" si="1"/>
      </c>
      <c r="AE46" s="317">
        <f t="shared" si="2"/>
      </c>
      <c r="AF46" s="348">
        <f t="shared" si="3"/>
      </c>
      <c r="AG46" s="348">
        <f t="shared" si="4"/>
      </c>
      <c r="AH46" s="349">
        <f t="shared" si="5"/>
      </c>
      <c r="AI46" s="317">
        <f t="shared" si="6"/>
      </c>
      <c r="AJ46" s="317">
        <f t="shared" si="7"/>
      </c>
      <c r="AK46" s="317">
        <f t="shared" si="8"/>
      </c>
      <c r="AL46" s="339">
        <f t="shared" si="9"/>
      </c>
      <c r="AM46" s="339">
        <f t="shared" si="10"/>
      </c>
      <c r="AN46" s="339">
        <f t="shared" si="11"/>
      </c>
      <c r="AO46" s="339">
        <f t="shared" si="12"/>
      </c>
      <c r="AP46" s="339">
        <f t="shared" si="13"/>
      </c>
      <c r="AQ46" s="339">
        <f t="shared" si="14"/>
      </c>
      <c r="AR46" s="339">
        <f t="shared" si="15"/>
      </c>
      <c r="AS46" s="339">
        <f t="shared" si="16"/>
      </c>
      <c r="AT46" s="338">
        <f t="shared" si="20"/>
      </c>
      <c r="AU46" s="338">
        <f t="shared" si="21"/>
      </c>
      <c r="AV46" s="338">
        <f t="shared" si="22"/>
      </c>
      <c r="AW46" s="338">
        <f t="shared" si="17"/>
      </c>
      <c r="AX46" s="338">
        <f t="shared" si="18"/>
      </c>
      <c r="AY46" s="338">
        <f t="shared" si="19"/>
      </c>
      <c r="AZ46" s="111">
        <f t="shared" si="23"/>
      </c>
    </row>
    <row r="47" spans="12:52" ht="34.5" customHeight="1">
      <c r="L47" s="39"/>
      <c r="M47" s="114"/>
      <c r="N47" s="114"/>
      <c r="O47" s="114"/>
      <c r="P47" s="26"/>
      <c r="Q47" s="26"/>
      <c r="R47" s="26"/>
      <c r="S47" s="26"/>
      <c r="T47" s="114"/>
      <c r="U47" s="114"/>
      <c r="V47" s="114"/>
      <c r="W47" s="26"/>
      <c r="X47" s="114"/>
      <c r="Y47" s="114"/>
      <c r="Z47" s="115"/>
      <c r="AA47" s="115"/>
      <c r="AB47" s="116"/>
      <c r="AC47" s="302">
        <f t="shared" si="0"/>
      </c>
      <c r="AD47" s="317">
        <f t="shared" si="1"/>
      </c>
      <c r="AE47" s="317">
        <f t="shared" si="2"/>
      </c>
      <c r="AF47" s="348">
        <f t="shared" si="3"/>
      </c>
      <c r="AG47" s="348">
        <f t="shared" si="4"/>
      </c>
      <c r="AH47" s="349">
        <f t="shared" si="5"/>
      </c>
      <c r="AI47" s="317">
        <f t="shared" si="6"/>
      </c>
      <c r="AJ47" s="317">
        <f t="shared" si="7"/>
      </c>
      <c r="AK47" s="317">
        <f t="shared" si="8"/>
      </c>
      <c r="AL47" s="339">
        <f t="shared" si="9"/>
      </c>
      <c r="AM47" s="339">
        <f t="shared" si="10"/>
      </c>
      <c r="AN47" s="339">
        <f t="shared" si="11"/>
      </c>
      <c r="AO47" s="339">
        <f t="shared" si="12"/>
      </c>
      <c r="AP47" s="339">
        <f t="shared" si="13"/>
      </c>
      <c r="AQ47" s="339">
        <f t="shared" si="14"/>
      </c>
      <c r="AR47" s="339">
        <f t="shared" si="15"/>
      </c>
      <c r="AS47" s="339">
        <f t="shared" si="16"/>
      </c>
      <c r="AT47" s="338">
        <f t="shared" si="20"/>
      </c>
      <c r="AU47" s="338">
        <f t="shared" si="21"/>
      </c>
      <c r="AV47" s="338">
        <f t="shared" si="22"/>
      </c>
      <c r="AW47" s="338">
        <f t="shared" si="17"/>
      </c>
      <c r="AX47" s="338">
        <f t="shared" si="18"/>
      </c>
      <c r="AY47" s="338">
        <f t="shared" si="19"/>
      </c>
      <c r="AZ47" s="111">
        <f t="shared" si="23"/>
      </c>
    </row>
    <row r="48" spans="12:52" ht="34.5" customHeight="1">
      <c r="L48" s="39"/>
      <c r="M48" s="114"/>
      <c r="N48" s="114"/>
      <c r="O48" s="114"/>
      <c r="P48" s="26"/>
      <c r="Q48" s="26"/>
      <c r="R48" s="26"/>
      <c r="S48" s="26"/>
      <c r="T48" s="114"/>
      <c r="U48" s="114"/>
      <c r="V48" s="114"/>
      <c r="W48" s="26"/>
      <c r="X48" s="114"/>
      <c r="Y48" s="114"/>
      <c r="Z48" s="115"/>
      <c r="AA48" s="115"/>
      <c r="AB48" s="116"/>
      <c r="AC48" s="302">
        <f t="shared" si="0"/>
      </c>
      <c r="AD48" s="317">
        <f t="shared" si="1"/>
      </c>
      <c r="AE48" s="317">
        <f t="shared" si="2"/>
      </c>
      <c r="AF48" s="348">
        <f t="shared" si="3"/>
      </c>
      <c r="AG48" s="348">
        <f t="shared" si="4"/>
      </c>
      <c r="AH48" s="349">
        <f t="shared" si="5"/>
      </c>
      <c r="AI48" s="317">
        <f t="shared" si="6"/>
      </c>
      <c r="AJ48" s="317">
        <f t="shared" si="7"/>
      </c>
      <c r="AK48" s="317">
        <f t="shared" si="8"/>
      </c>
      <c r="AL48" s="339">
        <f t="shared" si="9"/>
      </c>
      <c r="AM48" s="339">
        <f t="shared" si="10"/>
      </c>
      <c r="AN48" s="339">
        <f t="shared" si="11"/>
      </c>
      <c r="AO48" s="339">
        <f t="shared" si="12"/>
      </c>
      <c r="AP48" s="339">
        <f t="shared" si="13"/>
      </c>
      <c r="AQ48" s="339">
        <f t="shared" si="14"/>
      </c>
      <c r="AR48" s="339">
        <f t="shared" si="15"/>
      </c>
      <c r="AS48" s="339">
        <f t="shared" si="16"/>
      </c>
      <c r="AT48" s="338">
        <f t="shared" si="20"/>
      </c>
      <c r="AU48" s="338">
        <f t="shared" si="21"/>
      </c>
      <c r="AV48" s="338">
        <f t="shared" si="22"/>
      </c>
      <c r="AW48" s="338">
        <f t="shared" si="17"/>
      </c>
      <c r="AX48" s="338">
        <f t="shared" si="18"/>
      </c>
      <c r="AY48" s="338">
        <f t="shared" si="19"/>
      </c>
      <c r="AZ48" s="111">
        <f t="shared" si="23"/>
      </c>
    </row>
    <row r="49" spans="12:52" ht="34.5" customHeight="1">
      <c r="L49" s="39"/>
      <c r="M49" s="114"/>
      <c r="N49" s="114"/>
      <c r="O49" s="114"/>
      <c r="P49" s="26"/>
      <c r="Q49" s="26"/>
      <c r="R49" s="26"/>
      <c r="S49" s="26"/>
      <c r="T49" s="114"/>
      <c r="U49" s="114"/>
      <c r="V49" s="114"/>
      <c r="W49" s="26"/>
      <c r="X49" s="114"/>
      <c r="Y49" s="114"/>
      <c r="Z49" s="115"/>
      <c r="AA49" s="115"/>
      <c r="AB49" s="116"/>
      <c r="AC49" s="302">
        <f t="shared" si="0"/>
      </c>
      <c r="AD49" s="317">
        <f t="shared" si="1"/>
      </c>
      <c r="AE49" s="317">
        <f t="shared" si="2"/>
      </c>
      <c r="AF49" s="348">
        <f t="shared" si="3"/>
      </c>
      <c r="AG49" s="348">
        <f t="shared" si="4"/>
      </c>
      <c r="AH49" s="349">
        <f t="shared" si="5"/>
      </c>
      <c r="AI49" s="317">
        <f t="shared" si="6"/>
      </c>
      <c r="AJ49" s="317">
        <f t="shared" si="7"/>
      </c>
      <c r="AK49" s="317">
        <f t="shared" si="8"/>
      </c>
      <c r="AL49" s="339">
        <f t="shared" si="9"/>
      </c>
      <c r="AM49" s="339">
        <f t="shared" si="10"/>
      </c>
      <c r="AN49" s="339">
        <f t="shared" si="11"/>
      </c>
      <c r="AO49" s="339">
        <f t="shared" si="12"/>
      </c>
      <c r="AP49" s="339">
        <f t="shared" si="13"/>
      </c>
      <c r="AQ49" s="339">
        <f t="shared" si="14"/>
      </c>
      <c r="AR49" s="339">
        <f t="shared" si="15"/>
      </c>
      <c r="AS49" s="339">
        <f t="shared" si="16"/>
      </c>
      <c r="AT49" s="338">
        <f t="shared" si="20"/>
      </c>
      <c r="AU49" s="338">
        <f t="shared" si="21"/>
      </c>
      <c r="AV49" s="338">
        <f t="shared" si="22"/>
      </c>
      <c r="AW49" s="338">
        <f t="shared" si="17"/>
      </c>
      <c r="AX49" s="338">
        <f t="shared" si="18"/>
      </c>
      <c r="AY49" s="338">
        <f t="shared" si="19"/>
      </c>
      <c r="AZ49" s="111">
        <f t="shared" si="23"/>
      </c>
    </row>
    <row r="50" spans="12:52" ht="34.5" customHeight="1">
      <c r="L50" s="39"/>
      <c r="M50" s="114"/>
      <c r="N50" s="114"/>
      <c r="O50" s="114"/>
      <c r="P50" s="26"/>
      <c r="Q50" s="26"/>
      <c r="R50" s="26"/>
      <c r="S50" s="26"/>
      <c r="T50" s="114"/>
      <c r="U50" s="114"/>
      <c r="V50" s="114"/>
      <c r="W50" s="26"/>
      <c r="X50" s="114"/>
      <c r="Y50" s="114"/>
      <c r="Z50" s="115"/>
      <c r="AA50" s="115"/>
      <c r="AB50" s="116"/>
      <c r="AC50" s="302">
        <f t="shared" si="0"/>
      </c>
      <c r="AD50" s="317">
        <f t="shared" si="1"/>
      </c>
      <c r="AE50" s="317">
        <f t="shared" si="2"/>
      </c>
      <c r="AF50" s="348">
        <f t="shared" si="3"/>
      </c>
      <c r="AG50" s="348">
        <f t="shared" si="4"/>
      </c>
      <c r="AH50" s="349">
        <f t="shared" si="5"/>
      </c>
      <c r="AI50" s="317">
        <f t="shared" si="6"/>
      </c>
      <c r="AJ50" s="317">
        <f t="shared" si="7"/>
      </c>
      <c r="AK50" s="317">
        <f t="shared" si="8"/>
      </c>
      <c r="AL50" s="339">
        <f t="shared" si="9"/>
      </c>
      <c r="AM50" s="339">
        <f t="shared" si="10"/>
      </c>
      <c r="AN50" s="339">
        <f t="shared" si="11"/>
      </c>
      <c r="AO50" s="339">
        <f t="shared" si="12"/>
      </c>
      <c r="AP50" s="339">
        <f t="shared" si="13"/>
      </c>
      <c r="AQ50" s="339">
        <f t="shared" si="14"/>
      </c>
      <c r="AR50" s="339">
        <f t="shared" si="15"/>
      </c>
      <c r="AS50" s="339">
        <f t="shared" si="16"/>
      </c>
      <c r="AT50" s="338">
        <f t="shared" si="20"/>
      </c>
      <c r="AU50" s="338">
        <f t="shared" si="21"/>
      </c>
      <c r="AV50" s="338">
        <f t="shared" si="22"/>
      </c>
      <c r="AW50" s="338">
        <f t="shared" si="17"/>
      </c>
      <c r="AX50" s="338">
        <f t="shared" si="18"/>
      </c>
      <c r="AY50" s="338">
        <f t="shared" si="19"/>
      </c>
      <c r="AZ50" s="111">
        <f t="shared" si="23"/>
      </c>
    </row>
    <row r="51" spans="12:52" ht="34.5" customHeight="1">
      <c r="L51" s="39"/>
      <c r="M51" s="114"/>
      <c r="N51" s="114"/>
      <c r="O51" s="114"/>
      <c r="P51" s="26"/>
      <c r="Q51" s="26"/>
      <c r="R51" s="26"/>
      <c r="S51" s="26"/>
      <c r="T51" s="114"/>
      <c r="U51" s="114"/>
      <c r="V51" s="114"/>
      <c r="W51" s="26"/>
      <c r="X51" s="114"/>
      <c r="Y51" s="114"/>
      <c r="Z51" s="115"/>
      <c r="AA51" s="115"/>
      <c r="AB51" s="116"/>
      <c r="AC51" s="302">
        <f t="shared" si="0"/>
      </c>
      <c r="AD51" s="317">
        <f t="shared" si="1"/>
      </c>
      <c r="AE51" s="317">
        <f t="shared" si="2"/>
      </c>
      <c r="AF51" s="348">
        <f t="shared" si="3"/>
      </c>
      <c r="AG51" s="348">
        <f t="shared" si="4"/>
      </c>
      <c r="AH51" s="349">
        <f t="shared" si="5"/>
      </c>
      <c r="AI51" s="317">
        <f t="shared" si="6"/>
      </c>
      <c r="AJ51" s="317">
        <f t="shared" si="7"/>
      </c>
      <c r="AK51" s="317">
        <f t="shared" si="8"/>
      </c>
      <c r="AL51" s="339">
        <f t="shared" si="9"/>
      </c>
      <c r="AM51" s="339">
        <f t="shared" si="10"/>
      </c>
      <c r="AN51" s="339">
        <f t="shared" si="11"/>
      </c>
      <c r="AO51" s="339">
        <f t="shared" si="12"/>
      </c>
      <c r="AP51" s="339">
        <f t="shared" si="13"/>
      </c>
      <c r="AQ51" s="339">
        <f t="shared" si="14"/>
      </c>
      <c r="AR51" s="339">
        <f t="shared" si="15"/>
      </c>
      <c r="AS51" s="339">
        <f t="shared" si="16"/>
      </c>
      <c r="AT51" s="338">
        <f t="shared" si="20"/>
      </c>
      <c r="AU51" s="338">
        <f t="shared" si="21"/>
      </c>
      <c r="AV51" s="338">
        <f t="shared" si="22"/>
      </c>
      <c r="AW51" s="338">
        <f t="shared" si="17"/>
      </c>
      <c r="AX51" s="338">
        <f t="shared" si="18"/>
      </c>
      <c r="AY51" s="338">
        <f t="shared" si="19"/>
      </c>
      <c r="AZ51" s="111">
        <f t="shared" si="23"/>
      </c>
    </row>
    <row r="52" spans="12:52" ht="34.5" customHeight="1">
      <c r="L52" s="39"/>
      <c r="M52" s="114"/>
      <c r="N52" s="114"/>
      <c r="O52" s="114"/>
      <c r="P52" s="26"/>
      <c r="Q52" s="26"/>
      <c r="R52" s="26"/>
      <c r="S52" s="26"/>
      <c r="T52" s="114"/>
      <c r="U52" s="114"/>
      <c r="V52" s="114"/>
      <c r="W52" s="26"/>
      <c r="X52" s="114"/>
      <c r="Y52" s="114"/>
      <c r="Z52" s="115"/>
      <c r="AA52" s="115"/>
      <c r="AB52" s="116"/>
      <c r="AC52" s="302">
        <f t="shared" si="0"/>
      </c>
      <c r="AD52" s="317">
        <f t="shared" si="1"/>
      </c>
      <c r="AE52" s="317">
        <f t="shared" si="2"/>
      </c>
      <c r="AF52" s="348">
        <f t="shared" si="3"/>
      </c>
      <c r="AG52" s="348">
        <f t="shared" si="4"/>
      </c>
      <c r="AH52" s="349">
        <f t="shared" si="5"/>
      </c>
      <c r="AI52" s="317">
        <f t="shared" si="6"/>
      </c>
      <c r="AJ52" s="317">
        <f t="shared" si="7"/>
      </c>
      <c r="AK52" s="317">
        <f t="shared" si="8"/>
      </c>
      <c r="AL52" s="339">
        <f t="shared" si="9"/>
      </c>
      <c r="AM52" s="339">
        <f t="shared" si="10"/>
      </c>
      <c r="AN52" s="339">
        <f t="shared" si="11"/>
      </c>
      <c r="AO52" s="339">
        <f t="shared" si="12"/>
      </c>
      <c r="AP52" s="339">
        <f t="shared" si="13"/>
      </c>
      <c r="AQ52" s="339">
        <f t="shared" si="14"/>
      </c>
      <c r="AR52" s="339">
        <f t="shared" si="15"/>
      </c>
      <c r="AS52" s="339">
        <f t="shared" si="16"/>
      </c>
      <c r="AT52" s="338">
        <f t="shared" si="20"/>
      </c>
      <c r="AU52" s="338">
        <f t="shared" si="21"/>
      </c>
      <c r="AV52" s="338">
        <f t="shared" si="22"/>
      </c>
      <c r="AW52" s="338">
        <f t="shared" si="17"/>
      </c>
      <c r="AX52" s="338">
        <f t="shared" si="18"/>
      </c>
      <c r="AY52" s="338">
        <f t="shared" si="19"/>
      </c>
      <c r="AZ52" s="111">
        <f t="shared" si="23"/>
      </c>
    </row>
    <row r="53" spans="12:52" ht="34.5" customHeight="1">
      <c r="L53" s="39"/>
      <c r="M53" s="114"/>
      <c r="N53" s="114"/>
      <c r="O53" s="114"/>
      <c r="P53" s="26"/>
      <c r="Q53" s="26"/>
      <c r="R53" s="26"/>
      <c r="S53" s="26"/>
      <c r="T53" s="114"/>
      <c r="U53" s="114"/>
      <c r="V53" s="114"/>
      <c r="W53" s="26"/>
      <c r="X53" s="114"/>
      <c r="Y53" s="114"/>
      <c r="Z53" s="115"/>
      <c r="AA53" s="115"/>
      <c r="AB53" s="116"/>
      <c r="AC53" s="302">
        <f t="shared" si="0"/>
      </c>
      <c r="AD53" s="317">
        <f t="shared" si="1"/>
      </c>
      <c r="AE53" s="317">
        <f t="shared" si="2"/>
      </c>
      <c r="AF53" s="348">
        <f t="shared" si="3"/>
      </c>
      <c r="AG53" s="348">
        <f t="shared" si="4"/>
      </c>
      <c r="AH53" s="349">
        <f t="shared" si="5"/>
      </c>
      <c r="AI53" s="317">
        <f t="shared" si="6"/>
      </c>
      <c r="AJ53" s="317">
        <f t="shared" si="7"/>
      </c>
      <c r="AK53" s="317">
        <f t="shared" si="8"/>
      </c>
      <c r="AL53" s="339">
        <f t="shared" si="9"/>
      </c>
      <c r="AM53" s="339">
        <f t="shared" si="10"/>
      </c>
      <c r="AN53" s="339">
        <f t="shared" si="11"/>
      </c>
      <c r="AO53" s="339">
        <f t="shared" si="12"/>
      </c>
      <c r="AP53" s="339">
        <f t="shared" si="13"/>
      </c>
      <c r="AQ53" s="339">
        <f t="shared" si="14"/>
      </c>
      <c r="AR53" s="339">
        <f t="shared" si="15"/>
      </c>
      <c r="AS53" s="339">
        <f t="shared" si="16"/>
      </c>
      <c r="AT53" s="338">
        <f t="shared" si="20"/>
      </c>
      <c r="AU53" s="338">
        <f t="shared" si="21"/>
      </c>
      <c r="AV53" s="338">
        <f t="shared" si="22"/>
      </c>
      <c r="AW53" s="338">
        <f t="shared" si="17"/>
      </c>
      <c r="AX53" s="338">
        <f t="shared" si="18"/>
      </c>
      <c r="AY53" s="338">
        <f t="shared" si="19"/>
      </c>
      <c r="AZ53" s="111">
        <f t="shared" si="23"/>
      </c>
    </row>
    <row r="54" spans="1:52" ht="34.5" customHeight="1">
      <c r="A54" s="109"/>
      <c r="M54" s="89"/>
      <c r="N54" s="89"/>
      <c r="O54" s="89"/>
      <c r="P54" s="26"/>
      <c r="Q54" s="26"/>
      <c r="R54" s="27"/>
      <c r="S54" s="26"/>
      <c r="T54" s="91"/>
      <c r="U54" s="91"/>
      <c r="V54" s="91"/>
      <c r="W54" s="26"/>
      <c r="X54" s="91"/>
      <c r="Y54" s="91"/>
      <c r="Z54" s="92"/>
      <c r="AA54" s="92"/>
      <c r="AB54" s="108"/>
      <c r="AC54" s="302">
        <f t="shared" si="0"/>
      </c>
      <c r="AD54" s="317">
        <f t="shared" si="1"/>
      </c>
      <c r="AE54" s="317">
        <f t="shared" si="2"/>
      </c>
      <c r="AF54" s="348">
        <f t="shared" si="3"/>
      </c>
      <c r="AG54" s="348">
        <f t="shared" si="4"/>
      </c>
      <c r="AH54" s="349">
        <f t="shared" si="5"/>
      </c>
      <c r="AI54" s="317">
        <f t="shared" si="6"/>
      </c>
      <c r="AJ54" s="317">
        <f t="shared" si="7"/>
      </c>
      <c r="AK54" s="317">
        <f t="shared" si="8"/>
      </c>
      <c r="AL54" s="339">
        <f t="shared" si="9"/>
      </c>
      <c r="AM54" s="339">
        <f t="shared" si="10"/>
      </c>
      <c r="AN54" s="339">
        <f t="shared" si="11"/>
      </c>
      <c r="AO54" s="339">
        <f t="shared" si="12"/>
      </c>
      <c r="AP54" s="339">
        <f t="shared" si="13"/>
      </c>
      <c r="AQ54" s="339">
        <f t="shared" si="14"/>
      </c>
      <c r="AR54" s="339">
        <f t="shared" si="15"/>
      </c>
      <c r="AS54" s="339">
        <f t="shared" si="16"/>
      </c>
      <c r="AT54" s="338">
        <f t="shared" si="20"/>
      </c>
      <c r="AU54" s="338">
        <f t="shared" si="21"/>
      </c>
      <c r="AV54" s="338">
        <f t="shared" si="22"/>
      </c>
      <c r="AW54" s="338">
        <f t="shared" si="17"/>
      </c>
      <c r="AX54" s="338">
        <f t="shared" si="18"/>
      </c>
      <c r="AY54" s="338">
        <f t="shared" si="19"/>
      </c>
      <c r="AZ54" s="111">
        <f t="shared" si="23"/>
      </c>
    </row>
    <row r="55" spans="1:52" ht="34.5" customHeight="1">
      <c r="A55" s="109"/>
      <c r="M55" s="89"/>
      <c r="N55" s="89"/>
      <c r="O55" s="89"/>
      <c r="P55" s="26"/>
      <c r="Q55" s="26"/>
      <c r="R55" s="27"/>
      <c r="S55" s="26"/>
      <c r="T55" s="91"/>
      <c r="U55" s="91"/>
      <c r="V55" s="91"/>
      <c r="W55" s="26"/>
      <c r="X55" s="91"/>
      <c r="Y55" s="91"/>
      <c r="Z55" s="92"/>
      <c r="AA55" s="92"/>
      <c r="AB55" s="108"/>
      <c r="AC55" s="302">
        <f t="shared" si="0"/>
      </c>
      <c r="AD55" s="317">
        <f t="shared" si="1"/>
      </c>
      <c r="AE55" s="317">
        <f t="shared" si="2"/>
      </c>
      <c r="AF55" s="348">
        <f t="shared" si="3"/>
      </c>
      <c r="AG55" s="348">
        <f t="shared" si="4"/>
      </c>
      <c r="AH55" s="349">
        <f t="shared" si="5"/>
      </c>
      <c r="AI55" s="317">
        <f t="shared" si="6"/>
      </c>
      <c r="AJ55" s="317">
        <f t="shared" si="7"/>
      </c>
      <c r="AK55" s="317">
        <f t="shared" si="8"/>
      </c>
      <c r="AL55" s="339">
        <f t="shared" si="9"/>
      </c>
      <c r="AM55" s="339">
        <f t="shared" si="10"/>
      </c>
      <c r="AN55" s="339">
        <f t="shared" si="11"/>
      </c>
      <c r="AO55" s="339">
        <f t="shared" si="12"/>
      </c>
      <c r="AP55" s="339">
        <f t="shared" si="13"/>
      </c>
      <c r="AQ55" s="339">
        <f t="shared" si="14"/>
      </c>
      <c r="AR55" s="339">
        <f t="shared" si="15"/>
      </c>
      <c r="AS55" s="339">
        <f t="shared" si="16"/>
      </c>
      <c r="AT55" s="338">
        <f t="shared" si="20"/>
      </c>
      <c r="AU55" s="338">
        <f t="shared" si="21"/>
      </c>
      <c r="AV55" s="338">
        <f t="shared" si="22"/>
      </c>
      <c r="AW55" s="338">
        <f t="shared" si="17"/>
      </c>
      <c r="AX55" s="338">
        <f t="shared" si="18"/>
      </c>
      <c r="AY55" s="338">
        <f t="shared" si="19"/>
      </c>
      <c r="AZ55" s="111">
        <f t="shared" si="23"/>
      </c>
    </row>
    <row r="56" spans="1:52" ht="34.5" customHeight="1">
      <c r="A56" s="109"/>
      <c r="M56" s="89"/>
      <c r="N56" s="89"/>
      <c r="O56" s="89"/>
      <c r="P56" s="26"/>
      <c r="Q56" s="26"/>
      <c r="R56" s="27"/>
      <c r="S56" s="26"/>
      <c r="T56" s="91"/>
      <c r="U56" s="91"/>
      <c r="V56" s="91"/>
      <c r="W56" s="26"/>
      <c r="X56" s="91"/>
      <c r="Y56" s="91"/>
      <c r="Z56" s="92"/>
      <c r="AA56" s="92"/>
      <c r="AB56" s="108"/>
      <c r="AC56" s="302">
        <f t="shared" si="0"/>
      </c>
      <c r="AD56" s="317">
        <f t="shared" si="1"/>
      </c>
      <c r="AE56" s="317">
        <f t="shared" si="2"/>
      </c>
      <c r="AF56" s="348">
        <f t="shared" si="3"/>
      </c>
      <c r="AG56" s="348">
        <f t="shared" si="4"/>
      </c>
      <c r="AH56" s="349">
        <f t="shared" si="5"/>
      </c>
      <c r="AI56" s="317">
        <f t="shared" si="6"/>
      </c>
      <c r="AJ56" s="317">
        <f t="shared" si="7"/>
      </c>
      <c r="AK56" s="317">
        <f t="shared" si="8"/>
      </c>
      <c r="AL56" s="339">
        <f t="shared" si="9"/>
      </c>
      <c r="AM56" s="339">
        <f t="shared" si="10"/>
      </c>
      <c r="AN56" s="339">
        <f t="shared" si="11"/>
      </c>
      <c r="AO56" s="339">
        <f t="shared" si="12"/>
      </c>
      <c r="AP56" s="339">
        <f t="shared" si="13"/>
      </c>
      <c r="AQ56" s="339">
        <f t="shared" si="14"/>
      </c>
      <c r="AR56" s="339">
        <f t="shared" si="15"/>
      </c>
      <c r="AS56" s="339">
        <f t="shared" si="16"/>
      </c>
      <c r="AT56" s="338">
        <f t="shared" si="20"/>
      </c>
      <c r="AU56" s="338">
        <f t="shared" si="21"/>
      </c>
      <c r="AV56" s="338">
        <f t="shared" si="22"/>
      </c>
      <c r="AW56" s="338">
        <f t="shared" si="17"/>
      </c>
      <c r="AX56" s="338">
        <f t="shared" si="18"/>
      </c>
      <c r="AY56" s="338">
        <f t="shared" si="19"/>
      </c>
      <c r="AZ56" s="111">
        <f t="shared" si="23"/>
      </c>
    </row>
    <row r="57" spans="1:52" ht="34.5" customHeight="1">
      <c r="A57" s="109"/>
      <c r="M57" s="89"/>
      <c r="N57" s="89"/>
      <c r="O57" s="89"/>
      <c r="P57" s="26"/>
      <c r="Q57" s="26"/>
      <c r="R57" s="27"/>
      <c r="S57" s="26"/>
      <c r="T57" s="91"/>
      <c r="U57" s="91"/>
      <c r="V57" s="91"/>
      <c r="W57" s="26"/>
      <c r="X57" s="91"/>
      <c r="Y57" s="91"/>
      <c r="Z57" s="92"/>
      <c r="AA57" s="92"/>
      <c r="AB57" s="108"/>
      <c r="AC57" s="302">
        <f t="shared" si="0"/>
      </c>
      <c r="AD57" s="317">
        <f t="shared" si="1"/>
      </c>
      <c r="AE57" s="317">
        <f t="shared" si="2"/>
      </c>
      <c r="AF57" s="348">
        <f t="shared" si="3"/>
      </c>
      <c r="AG57" s="348">
        <f t="shared" si="4"/>
      </c>
      <c r="AH57" s="349">
        <f t="shared" si="5"/>
      </c>
      <c r="AI57" s="317">
        <f t="shared" si="6"/>
      </c>
      <c r="AJ57" s="317">
        <f t="shared" si="7"/>
      </c>
      <c r="AK57" s="317">
        <f t="shared" si="8"/>
      </c>
      <c r="AL57" s="339">
        <f t="shared" si="9"/>
      </c>
      <c r="AM57" s="339">
        <f t="shared" si="10"/>
      </c>
      <c r="AN57" s="339">
        <f t="shared" si="11"/>
      </c>
      <c r="AO57" s="339">
        <f t="shared" si="12"/>
      </c>
      <c r="AP57" s="339">
        <f t="shared" si="13"/>
      </c>
      <c r="AQ57" s="339">
        <f t="shared" si="14"/>
      </c>
      <c r="AR57" s="339">
        <f t="shared" si="15"/>
      </c>
      <c r="AS57" s="339">
        <f t="shared" si="16"/>
      </c>
      <c r="AT57" s="338">
        <f t="shared" si="20"/>
      </c>
      <c r="AU57" s="338">
        <f t="shared" si="21"/>
      </c>
      <c r="AV57" s="338">
        <f t="shared" si="22"/>
      </c>
      <c r="AW57" s="338">
        <f t="shared" si="17"/>
      </c>
      <c r="AX57" s="338">
        <f t="shared" si="18"/>
      </c>
      <c r="AY57" s="338">
        <f t="shared" si="19"/>
      </c>
      <c r="AZ57" s="111">
        <f t="shared" si="23"/>
      </c>
    </row>
    <row r="58" spans="1:52" ht="34.5" customHeight="1">
      <c r="A58" s="109"/>
      <c r="M58" s="89"/>
      <c r="N58" s="89"/>
      <c r="O58" s="89"/>
      <c r="P58" s="26"/>
      <c r="Q58" s="26"/>
      <c r="R58" s="27"/>
      <c r="S58" s="26"/>
      <c r="T58" s="91"/>
      <c r="U58" s="91"/>
      <c r="V58" s="91"/>
      <c r="W58" s="26"/>
      <c r="X58" s="91"/>
      <c r="Y58" s="91"/>
      <c r="Z58" s="92"/>
      <c r="AA58" s="92"/>
      <c r="AB58" s="108"/>
      <c r="AC58" s="302">
        <f t="shared" si="0"/>
      </c>
      <c r="AD58" s="317">
        <f t="shared" si="1"/>
      </c>
      <c r="AE58" s="317">
        <f t="shared" si="2"/>
      </c>
      <c r="AF58" s="348">
        <f t="shared" si="3"/>
      </c>
      <c r="AG58" s="348">
        <f t="shared" si="4"/>
      </c>
      <c r="AH58" s="349">
        <f t="shared" si="5"/>
      </c>
      <c r="AI58" s="317">
        <f t="shared" si="6"/>
      </c>
      <c r="AJ58" s="317">
        <f t="shared" si="7"/>
      </c>
      <c r="AK58" s="317">
        <f t="shared" si="8"/>
      </c>
      <c r="AL58" s="339">
        <f t="shared" si="9"/>
      </c>
      <c r="AM58" s="339">
        <f t="shared" si="10"/>
      </c>
      <c r="AN58" s="339">
        <f t="shared" si="11"/>
      </c>
      <c r="AO58" s="339">
        <f t="shared" si="12"/>
      </c>
      <c r="AP58" s="339">
        <f t="shared" si="13"/>
      </c>
      <c r="AQ58" s="339">
        <f t="shared" si="14"/>
      </c>
      <c r="AR58" s="339">
        <f t="shared" si="15"/>
      </c>
      <c r="AS58" s="339">
        <f t="shared" si="16"/>
      </c>
      <c r="AT58" s="338">
        <f t="shared" si="20"/>
      </c>
      <c r="AU58" s="338">
        <f t="shared" si="21"/>
      </c>
      <c r="AV58" s="338">
        <f t="shared" si="22"/>
      </c>
      <c r="AW58" s="338">
        <f t="shared" si="17"/>
      </c>
      <c r="AX58" s="338">
        <f t="shared" si="18"/>
      </c>
      <c r="AY58" s="338">
        <f t="shared" si="19"/>
      </c>
      <c r="AZ58" s="111">
        <f t="shared" si="23"/>
      </c>
    </row>
    <row r="59" spans="1:52" ht="34.5" customHeight="1">
      <c r="A59" s="109"/>
      <c r="M59" s="89"/>
      <c r="N59" s="89"/>
      <c r="O59" s="89"/>
      <c r="P59" s="26"/>
      <c r="Q59" s="26"/>
      <c r="R59" s="27"/>
      <c r="S59" s="26"/>
      <c r="T59" s="91"/>
      <c r="U59" s="91"/>
      <c r="V59" s="91"/>
      <c r="W59" s="26"/>
      <c r="X59" s="91"/>
      <c r="Y59" s="91"/>
      <c r="Z59" s="92"/>
      <c r="AA59" s="92"/>
      <c r="AB59" s="108"/>
      <c r="AC59" s="302">
        <f t="shared" si="0"/>
      </c>
      <c r="AD59" s="317">
        <f t="shared" si="1"/>
      </c>
      <c r="AE59" s="317">
        <f t="shared" si="2"/>
      </c>
      <c r="AF59" s="348">
        <f t="shared" si="3"/>
      </c>
      <c r="AG59" s="348">
        <f t="shared" si="4"/>
      </c>
      <c r="AH59" s="349">
        <f t="shared" si="5"/>
      </c>
      <c r="AI59" s="317">
        <f t="shared" si="6"/>
      </c>
      <c r="AJ59" s="317">
        <f t="shared" si="7"/>
      </c>
      <c r="AK59" s="317">
        <f t="shared" si="8"/>
      </c>
      <c r="AL59" s="339">
        <f t="shared" si="9"/>
      </c>
      <c r="AM59" s="339">
        <f t="shared" si="10"/>
      </c>
      <c r="AN59" s="339">
        <f t="shared" si="11"/>
      </c>
      <c r="AO59" s="339">
        <f t="shared" si="12"/>
      </c>
      <c r="AP59" s="339">
        <f t="shared" si="13"/>
      </c>
      <c r="AQ59" s="339">
        <f t="shared" si="14"/>
      </c>
      <c r="AR59" s="339">
        <f t="shared" si="15"/>
      </c>
      <c r="AS59" s="339">
        <f t="shared" si="16"/>
      </c>
      <c r="AT59" s="338">
        <f t="shared" si="20"/>
      </c>
      <c r="AU59" s="338">
        <f t="shared" si="21"/>
      </c>
      <c r="AV59" s="338">
        <f t="shared" si="22"/>
      </c>
      <c r="AW59" s="338">
        <f t="shared" si="17"/>
      </c>
      <c r="AX59" s="338">
        <f t="shared" si="18"/>
      </c>
      <c r="AY59" s="338">
        <f t="shared" si="19"/>
      </c>
      <c r="AZ59" s="111">
        <f t="shared" si="23"/>
      </c>
    </row>
    <row r="60" spans="1:52" ht="34.5" customHeight="1">
      <c r="A60" s="109"/>
      <c r="M60" s="89"/>
      <c r="N60" s="89"/>
      <c r="O60" s="89"/>
      <c r="P60" s="26"/>
      <c r="Q60" s="26"/>
      <c r="R60" s="27"/>
      <c r="S60" s="26"/>
      <c r="T60" s="91"/>
      <c r="U60" s="91"/>
      <c r="V60" s="91"/>
      <c r="W60" s="26"/>
      <c r="X60" s="91"/>
      <c r="Y60" s="91"/>
      <c r="Z60" s="92"/>
      <c r="AA60" s="92"/>
      <c r="AB60" s="108"/>
      <c r="AC60" s="302">
        <f t="shared" si="0"/>
      </c>
      <c r="AD60" s="317">
        <f t="shared" si="1"/>
      </c>
      <c r="AE60" s="317">
        <f t="shared" si="2"/>
      </c>
      <c r="AF60" s="348">
        <f t="shared" si="3"/>
      </c>
      <c r="AG60" s="348">
        <f t="shared" si="4"/>
      </c>
      <c r="AH60" s="349">
        <f t="shared" si="5"/>
      </c>
      <c r="AI60" s="317">
        <f t="shared" si="6"/>
      </c>
      <c r="AJ60" s="317">
        <f t="shared" si="7"/>
      </c>
      <c r="AK60" s="317">
        <f t="shared" si="8"/>
      </c>
      <c r="AL60" s="339">
        <f t="shared" si="9"/>
      </c>
      <c r="AM60" s="339">
        <f t="shared" si="10"/>
      </c>
      <c r="AN60" s="339">
        <f t="shared" si="11"/>
      </c>
      <c r="AO60" s="339">
        <f t="shared" si="12"/>
      </c>
      <c r="AP60" s="339">
        <f t="shared" si="13"/>
      </c>
      <c r="AQ60" s="339">
        <f t="shared" si="14"/>
      </c>
      <c r="AR60" s="339">
        <f t="shared" si="15"/>
      </c>
      <c r="AS60" s="339">
        <f t="shared" si="16"/>
      </c>
      <c r="AT60" s="338">
        <f t="shared" si="20"/>
      </c>
      <c r="AU60" s="338">
        <f t="shared" si="21"/>
      </c>
      <c r="AV60" s="338">
        <f t="shared" si="22"/>
      </c>
      <c r="AW60" s="338">
        <f t="shared" si="17"/>
      </c>
      <c r="AX60" s="338">
        <f t="shared" si="18"/>
      </c>
      <c r="AY60" s="338">
        <f t="shared" si="19"/>
      </c>
      <c r="AZ60" s="111">
        <f t="shared" si="23"/>
      </c>
    </row>
    <row r="61" spans="1:52" ht="34.5" customHeight="1">
      <c r="A61" s="109"/>
      <c r="M61" s="89"/>
      <c r="N61" s="89"/>
      <c r="O61" s="89"/>
      <c r="P61" s="26"/>
      <c r="Q61" s="26"/>
      <c r="R61" s="27"/>
      <c r="S61" s="26"/>
      <c r="T61" s="91"/>
      <c r="U61" s="91"/>
      <c r="V61" s="91"/>
      <c r="W61" s="26"/>
      <c r="X61" s="91"/>
      <c r="Y61" s="91"/>
      <c r="Z61" s="92"/>
      <c r="AA61" s="92"/>
      <c r="AB61" s="108"/>
      <c r="AC61" s="302">
        <f t="shared" si="0"/>
      </c>
      <c r="AD61" s="317">
        <f t="shared" si="1"/>
      </c>
      <c r="AE61" s="317">
        <f t="shared" si="2"/>
      </c>
      <c r="AF61" s="348">
        <f t="shared" si="3"/>
      </c>
      <c r="AG61" s="348">
        <f t="shared" si="4"/>
      </c>
      <c r="AH61" s="349">
        <f t="shared" si="5"/>
      </c>
      <c r="AI61" s="317">
        <f t="shared" si="6"/>
      </c>
      <c r="AJ61" s="317">
        <f t="shared" si="7"/>
      </c>
      <c r="AK61" s="317">
        <f t="shared" si="8"/>
      </c>
      <c r="AL61" s="339">
        <f t="shared" si="9"/>
      </c>
      <c r="AM61" s="339">
        <f t="shared" si="10"/>
      </c>
      <c r="AN61" s="339">
        <f t="shared" si="11"/>
      </c>
      <c r="AO61" s="339">
        <f t="shared" si="12"/>
      </c>
      <c r="AP61" s="339">
        <f t="shared" si="13"/>
      </c>
      <c r="AQ61" s="339">
        <f t="shared" si="14"/>
      </c>
      <c r="AR61" s="339">
        <f t="shared" si="15"/>
      </c>
      <c r="AS61" s="339">
        <f t="shared" si="16"/>
      </c>
      <c r="AT61" s="338">
        <f t="shared" si="20"/>
      </c>
      <c r="AU61" s="338">
        <f t="shared" si="21"/>
      </c>
      <c r="AV61" s="338">
        <f t="shared" si="22"/>
      </c>
      <c r="AW61" s="338">
        <f t="shared" si="17"/>
      </c>
      <c r="AX61" s="338">
        <f t="shared" si="18"/>
      </c>
      <c r="AY61" s="338">
        <f t="shared" si="19"/>
      </c>
      <c r="AZ61" s="111">
        <f t="shared" si="23"/>
      </c>
    </row>
    <row r="62" spans="1:52" ht="34.5" customHeight="1">
      <c r="A62" s="109"/>
      <c r="M62" s="89"/>
      <c r="N62" s="89"/>
      <c r="O62" s="89"/>
      <c r="P62" s="26"/>
      <c r="Q62" s="26"/>
      <c r="R62" s="27"/>
      <c r="S62" s="26"/>
      <c r="T62" s="91"/>
      <c r="U62" s="91"/>
      <c r="V62" s="91"/>
      <c r="W62" s="26"/>
      <c r="X62" s="91"/>
      <c r="Y62" s="91"/>
      <c r="Z62" s="92"/>
      <c r="AA62" s="92"/>
      <c r="AB62" s="108"/>
      <c r="AC62" s="302">
        <f t="shared" si="0"/>
      </c>
      <c r="AD62" s="317">
        <f t="shared" si="1"/>
      </c>
      <c r="AE62" s="317">
        <f t="shared" si="2"/>
      </c>
      <c r="AF62" s="348">
        <f t="shared" si="3"/>
      </c>
      <c r="AG62" s="348">
        <f t="shared" si="4"/>
      </c>
      <c r="AH62" s="349">
        <f t="shared" si="5"/>
      </c>
      <c r="AI62" s="317">
        <f t="shared" si="6"/>
      </c>
      <c r="AJ62" s="317">
        <f t="shared" si="7"/>
      </c>
      <c r="AK62" s="317">
        <f t="shared" si="8"/>
      </c>
      <c r="AL62" s="339">
        <f t="shared" si="9"/>
      </c>
      <c r="AM62" s="339">
        <f t="shared" si="10"/>
      </c>
      <c r="AN62" s="339">
        <f t="shared" si="11"/>
      </c>
      <c r="AO62" s="339">
        <f t="shared" si="12"/>
      </c>
      <c r="AP62" s="339">
        <f t="shared" si="13"/>
      </c>
      <c r="AQ62" s="339">
        <f t="shared" si="14"/>
      </c>
      <c r="AR62" s="339">
        <f t="shared" si="15"/>
      </c>
      <c r="AS62" s="339">
        <f t="shared" si="16"/>
      </c>
      <c r="AT62" s="338">
        <f t="shared" si="20"/>
      </c>
      <c r="AU62" s="338">
        <f t="shared" si="21"/>
      </c>
      <c r="AV62" s="338">
        <f t="shared" si="22"/>
      </c>
      <c r="AW62" s="338">
        <f t="shared" si="17"/>
      </c>
      <c r="AX62" s="338">
        <f t="shared" si="18"/>
      </c>
      <c r="AY62" s="338">
        <f t="shared" si="19"/>
      </c>
      <c r="AZ62" s="111">
        <f t="shared" si="23"/>
      </c>
    </row>
    <row r="63" spans="1:52" ht="34.5" customHeight="1">
      <c r="A63" s="109"/>
      <c r="M63" s="89"/>
      <c r="N63" s="89"/>
      <c r="O63" s="89"/>
      <c r="P63" s="26"/>
      <c r="Q63" s="26"/>
      <c r="R63" s="27"/>
      <c r="S63" s="26"/>
      <c r="T63" s="91"/>
      <c r="U63" s="91"/>
      <c r="V63" s="91"/>
      <c r="W63" s="26"/>
      <c r="X63" s="91"/>
      <c r="Y63" s="91"/>
      <c r="Z63" s="92"/>
      <c r="AA63" s="92"/>
      <c r="AB63" s="108"/>
      <c r="AC63" s="302">
        <f t="shared" si="0"/>
      </c>
      <c r="AD63" s="317">
        <f t="shared" si="1"/>
      </c>
      <c r="AE63" s="317">
        <f t="shared" si="2"/>
      </c>
      <c r="AF63" s="348">
        <f t="shared" si="3"/>
      </c>
      <c r="AG63" s="348">
        <f t="shared" si="4"/>
      </c>
      <c r="AH63" s="349">
        <f t="shared" si="5"/>
      </c>
      <c r="AI63" s="317">
        <f t="shared" si="6"/>
      </c>
      <c r="AJ63" s="317">
        <f t="shared" si="7"/>
      </c>
      <c r="AK63" s="317">
        <f t="shared" si="8"/>
      </c>
      <c r="AL63" s="339">
        <f t="shared" si="9"/>
      </c>
      <c r="AM63" s="339">
        <f t="shared" si="10"/>
      </c>
      <c r="AN63" s="339">
        <f t="shared" si="11"/>
      </c>
      <c r="AO63" s="339">
        <f t="shared" si="12"/>
      </c>
      <c r="AP63" s="339">
        <f t="shared" si="13"/>
      </c>
      <c r="AQ63" s="339">
        <f t="shared" si="14"/>
      </c>
      <c r="AR63" s="339">
        <f t="shared" si="15"/>
      </c>
      <c r="AS63" s="339">
        <f t="shared" si="16"/>
      </c>
      <c r="AT63" s="338">
        <f t="shared" si="20"/>
      </c>
      <c r="AU63" s="338">
        <f t="shared" si="21"/>
      </c>
      <c r="AV63" s="338">
        <f t="shared" si="22"/>
      </c>
      <c r="AW63" s="338">
        <f t="shared" si="17"/>
      </c>
      <c r="AX63" s="338">
        <f t="shared" si="18"/>
      </c>
      <c r="AY63" s="338">
        <f t="shared" si="19"/>
      </c>
      <c r="AZ63" s="111">
        <f t="shared" si="23"/>
      </c>
    </row>
    <row r="64" spans="1:52" ht="34.5" customHeight="1">
      <c r="A64" s="109"/>
      <c r="M64" s="89"/>
      <c r="N64" s="89"/>
      <c r="O64" s="89"/>
      <c r="P64" s="26"/>
      <c r="Q64" s="26"/>
      <c r="R64" s="27"/>
      <c r="S64" s="26"/>
      <c r="T64" s="91"/>
      <c r="U64" s="91"/>
      <c r="V64" s="91"/>
      <c r="W64" s="26"/>
      <c r="X64" s="91"/>
      <c r="Y64" s="91"/>
      <c r="Z64" s="92"/>
      <c r="AA64" s="92"/>
      <c r="AB64" s="108"/>
      <c r="AC64" s="302">
        <f t="shared" si="0"/>
      </c>
      <c r="AD64" s="317">
        <f t="shared" si="1"/>
      </c>
      <c r="AE64" s="317">
        <f t="shared" si="2"/>
      </c>
      <c r="AF64" s="348">
        <f t="shared" si="3"/>
      </c>
      <c r="AG64" s="348">
        <f t="shared" si="4"/>
      </c>
      <c r="AH64" s="349">
        <f t="shared" si="5"/>
      </c>
      <c r="AI64" s="317">
        <f t="shared" si="6"/>
      </c>
      <c r="AJ64" s="317">
        <f t="shared" si="7"/>
      </c>
      <c r="AK64" s="317">
        <f t="shared" si="8"/>
      </c>
      <c r="AL64" s="339">
        <f t="shared" si="9"/>
      </c>
      <c r="AM64" s="339">
        <f t="shared" si="10"/>
      </c>
      <c r="AN64" s="339">
        <f t="shared" si="11"/>
      </c>
      <c r="AO64" s="339">
        <f t="shared" si="12"/>
      </c>
      <c r="AP64" s="339">
        <f t="shared" si="13"/>
      </c>
      <c r="AQ64" s="339">
        <f t="shared" si="14"/>
      </c>
      <c r="AR64" s="339">
        <f t="shared" si="15"/>
      </c>
      <c r="AS64" s="339">
        <f t="shared" si="16"/>
      </c>
      <c r="AT64" s="338">
        <f t="shared" si="20"/>
      </c>
      <c r="AU64" s="338">
        <f t="shared" si="21"/>
      </c>
      <c r="AV64" s="338">
        <f t="shared" si="22"/>
      </c>
      <c r="AW64" s="338">
        <f t="shared" si="17"/>
      </c>
      <c r="AX64" s="338">
        <f t="shared" si="18"/>
      </c>
      <c r="AY64" s="338">
        <f t="shared" si="19"/>
      </c>
      <c r="AZ64" s="111">
        <f t="shared" si="23"/>
      </c>
    </row>
    <row r="65" spans="1:52" ht="34.5" customHeight="1">
      <c r="A65" s="109"/>
      <c r="M65" s="89"/>
      <c r="N65" s="89"/>
      <c r="O65" s="89"/>
      <c r="P65" s="26"/>
      <c r="Q65" s="26"/>
      <c r="R65" s="27"/>
      <c r="S65" s="26"/>
      <c r="T65" s="91"/>
      <c r="U65" s="91"/>
      <c r="V65" s="91"/>
      <c r="W65" s="26"/>
      <c r="X65" s="91"/>
      <c r="Y65" s="91"/>
      <c r="Z65" s="92"/>
      <c r="AA65" s="92"/>
      <c r="AB65" s="108"/>
      <c r="AC65" s="302">
        <f t="shared" si="0"/>
      </c>
      <c r="AD65" s="317">
        <f t="shared" si="1"/>
      </c>
      <c r="AE65" s="317">
        <f t="shared" si="2"/>
      </c>
      <c r="AF65" s="348">
        <f t="shared" si="3"/>
      </c>
      <c r="AG65" s="348">
        <f t="shared" si="4"/>
      </c>
      <c r="AH65" s="349">
        <f t="shared" si="5"/>
      </c>
      <c r="AI65" s="317">
        <f t="shared" si="6"/>
      </c>
      <c r="AJ65" s="317">
        <f t="shared" si="7"/>
      </c>
      <c r="AK65" s="317">
        <f t="shared" si="8"/>
      </c>
      <c r="AL65" s="339">
        <f t="shared" si="9"/>
      </c>
      <c r="AM65" s="339">
        <f t="shared" si="10"/>
      </c>
      <c r="AN65" s="339">
        <f t="shared" si="11"/>
      </c>
      <c r="AO65" s="339">
        <f t="shared" si="12"/>
      </c>
      <c r="AP65" s="339">
        <f t="shared" si="13"/>
      </c>
      <c r="AQ65" s="339">
        <f t="shared" si="14"/>
      </c>
      <c r="AR65" s="339">
        <f t="shared" si="15"/>
      </c>
      <c r="AS65" s="339">
        <f t="shared" si="16"/>
      </c>
      <c r="AT65" s="338">
        <f t="shared" si="20"/>
      </c>
      <c r="AU65" s="338">
        <f t="shared" si="21"/>
      </c>
      <c r="AV65" s="338">
        <f t="shared" si="22"/>
      </c>
      <c r="AW65" s="338">
        <f t="shared" si="17"/>
      </c>
      <c r="AX65" s="338">
        <f t="shared" si="18"/>
      </c>
      <c r="AY65" s="338">
        <f t="shared" si="19"/>
      </c>
      <c r="AZ65" s="111">
        <f t="shared" si="23"/>
      </c>
    </row>
    <row r="66" spans="1:52" ht="34.5" customHeight="1">
      <c r="A66" s="109"/>
      <c r="M66" s="89"/>
      <c r="N66" s="89"/>
      <c r="O66" s="89"/>
      <c r="P66" s="90"/>
      <c r="Q66" s="90"/>
      <c r="R66" s="91"/>
      <c r="S66" s="91"/>
      <c r="T66" s="91"/>
      <c r="U66" s="91"/>
      <c r="V66" s="91"/>
      <c r="W66" s="26"/>
      <c r="X66" s="91"/>
      <c r="Y66" s="91"/>
      <c r="Z66" s="92"/>
      <c r="AA66" s="92"/>
      <c r="AB66" s="108"/>
      <c r="AC66" s="302">
        <f t="shared" si="0"/>
      </c>
      <c r="AD66" s="317">
        <f t="shared" si="1"/>
      </c>
      <c r="AE66" s="317">
        <f t="shared" si="2"/>
      </c>
      <c r="AF66" s="348">
        <f t="shared" si="3"/>
      </c>
      <c r="AG66" s="348">
        <f t="shared" si="4"/>
      </c>
      <c r="AH66" s="349">
        <f t="shared" si="5"/>
      </c>
      <c r="AI66" s="317">
        <f t="shared" si="6"/>
      </c>
      <c r="AJ66" s="317">
        <f t="shared" si="7"/>
      </c>
      <c r="AK66" s="317">
        <f t="shared" si="8"/>
      </c>
      <c r="AL66" s="339">
        <f t="shared" si="9"/>
      </c>
      <c r="AM66" s="339">
        <f t="shared" si="10"/>
      </c>
      <c r="AN66" s="339">
        <f t="shared" si="11"/>
      </c>
      <c r="AO66" s="339">
        <f t="shared" si="12"/>
      </c>
      <c r="AP66" s="339">
        <f t="shared" si="13"/>
      </c>
      <c r="AQ66" s="339">
        <f t="shared" si="14"/>
      </c>
      <c r="AR66" s="339">
        <f t="shared" si="15"/>
      </c>
      <c r="AS66" s="339">
        <f t="shared" si="16"/>
      </c>
      <c r="AT66" s="338">
        <f t="shared" si="20"/>
      </c>
      <c r="AU66" s="338">
        <f t="shared" si="21"/>
      </c>
      <c r="AV66" s="338">
        <f t="shared" si="22"/>
      </c>
      <c r="AW66" s="338">
        <f t="shared" si="17"/>
      </c>
      <c r="AX66" s="338">
        <f t="shared" si="18"/>
      </c>
      <c r="AY66" s="338">
        <f t="shared" si="19"/>
      </c>
      <c r="AZ66" s="111">
        <f t="shared" si="23"/>
      </c>
    </row>
    <row r="67" spans="1:52" ht="34.5" customHeight="1">
      <c r="A67" s="109"/>
      <c r="M67" s="89"/>
      <c r="N67" s="89"/>
      <c r="O67" s="89"/>
      <c r="P67" s="90"/>
      <c r="Q67" s="90"/>
      <c r="R67" s="91"/>
      <c r="S67" s="91"/>
      <c r="T67" s="91"/>
      <c r="U67" s="91"/>
      <c r="V67" s="91"/>
      <c r="W67" s="26"/>
      <c r="X67" s="91"/>
      <c r="Y67" s="91"/>
      <c r="Z67" s="92"/>
      <c r="AA67" s="92"/>
      <c r="AB67" s="108"/>
      <c r="AC67" s="302">
        <f t="shared" si="0"/>
      </c>
      <c r="AD67" s="317">
        <f t="shared" si="1"/>
      </c>
      <c r="AE67" s="317">
        <f t="shared" si="2"/>
      </c>
      <c r="AF67" s="348">
        <f t="shared" si="3"/>
      </c>
      <c r="AG67" s="348">
        <f t="shared" si="4"/>
      </c>
      <c r="AH67" s="349">
        <f t="shared" si="5"/>
      </c>
      <c r="AI67" s="317">
        <f t="shared" si="6"/>
      </c>
      <c r="AJ67" s="317">
        <f t="shared" si="7"/>
      </c>
      <c r="AK67" s="317">
        <f t="shared" si="8"/>
      </c>
      <c r="AL67" s="339">
        <f t="shared" si="9"/>
      </c>
      <c r="AM67" s="339">
        <f t="shared" si="10"/>
      </c>
      <c r="AN67" s="339">
        <f t="shared" si="11"/>
      </c>
      <c r="AO67" s="339">
        <f t="shared" si="12"/>
      </c>
      <c r="AP67" s="339">
        <f t="shared" si="13"/>
      </c>
      <c r="AQ67" s="339">
        <f t="shared" si="14"/>
      </c>
      <c r="AR67" s="339">
        <f t="shared" si="15"/>
      </c>
      <c r="AS67" s="339">
        <f t="shared" si="16"/>
      </c>
      <c r="AT67" s="338">
        <f t="shared" si="20"/>
      </c>
      <c r="AU67" s="338">
        <f t="shared" si="21"/>
      </c>
      <c r="AV67" s="338">
        <f t="shared" si="22"/>
      </c>
      <c r="AW67" s="338">
        <f t="shared" si="17"/>
      </c>
      <c r="AX67" s="338">
        <f t="shared" si="18"/>
      </c>
      <c r="AY67" s="338">
        <f t="shared" si="19"/>
      </c>
      <c r="AZ67" s="111">
        <f t="shared" si="23"/>
      </c>
    </row>
    <row r="68" spans="1:52" ht="34.5" customHeight="1">
      <c r="A68" s="109"/>
      <c r="M68" s="89"/>
      <c r="N68" s="89"/>
      <c r="O68" s="89"/>
      <c r="P68" s="90"/>
      <c r="Q68" s="90"/>
      <c r="R68" s="91"/>
      <c r="S68" s="91"/>
      <c r="T68" s="91"/>
      <c r="U68" s="91"/>
      <c r="V68" s="91"/>
      <c r="W68" s="26"/>
      <c r="X68" s="91"/>
      <c r="Y68" s="91"/>
      <c r="Z68" s="92"/>
      <c r="AA68" s="92"/>
      <c r="AB68" s="108"/>
      <c r="AC68" s="302">
        <f t="shared" si="0"/>
      </c>
      <c r="AD68" s="317">
        <f t="shared" si="1"/>
      </c>
      <c r="AE68" s="317">
        <f t="shared" si="2"/>
      </c>
      <c r="AF68" s="348">
        <f t="shared" si="3"/>
      </c>
      <c r="AG68" s="348">
        <f t="shared" si="4"/>
      </c>
      <c r="AH68" s="349">
        <f t="shared" si="5"/>
      </c>
      <c r="AI68" s="317">
        <f t="shared" si="6"/>
      </c>
      <c r="AJ68" s="317">
        <f t="shared" si="7"/>
      </c>
      <c r="AK68" s="317">
        <f t="shared" si="8"/>
      </c>
      <c r="AL68" s="339">
        <f t="shared" si="9"/>
      </c>
      <c r="AM68" s="339">
        <f t="shared" si="10"/>
      </c>
      <c r="AN68" s="339">
        <f t="shared" si="11"/>
      </c>
      <c r="AO68" s="339">
        <f t="shared" si="12"/>
      </c>
      <c r="AP68" s="339">
        <f t="shared" si="13"/>
      </c>
      <c r="AQ68" s="339">
        <f t="shared" si="14"/>
      </c>
      <c r="AR68" s="339">
        <f t="shared" si="15"/>
      </c>
      <c r="AS68" s="339">
        <f t="shared" si="16"/>
      </c>
      <c r="AT68" s="338">
        <f t="shared" si="20"/>
      </c>
      <c r="AU68" s="338">
        <f t="shared" si="21"/>
      </c>
      <c r="AV68" s="338">
        <f t="shared" si="22"/>
      </c>
      <c r="AW68" s="338">
        <f t="shared" si="17"/>
      </c>
      <c r="AX68" s="338">
        <f t="shared" si="18"/>
      </c>
      <c r="AY68" s="338">
        <f t="shared" si="19"/>
      </c>
      <c r="AZ68" s="111">
        <f t="shared" si="23"/>
      </c>
    </row>
    <row r="69" spans="1:52" ht="34.5" customHeight="1">
      <c r="A69" s="109"/>
      <c r="M69" s="89"/>
      <c r="N69" s="89"/>
      <c r="O69" s="89"/>
      <c r="P69" s="90"/>
      <c r="Q69" s="90"/>
      <c r="R69" s="91"/>
      <c r="S69" s="91"/>
      <c r="T69" s="91"/>
      <c r="U69" s="91"/>
      <c r="V69" s="91"/>
      <c r="W69" s="26"/>
      <c r="X69" s="91"/>
      <c r="Y69" s="91"/>
      <c r="Z69" s="92"/>
      <c r="AA69" s="92"/>
      <c r="AB69" s="108"/>
      <c r="AC69" s="302">
        <f t="shared" si="0"/>
      </c>
      <c r="AD69" s="317">
        <f t="shared" si="1"/>
      </c>
      <c r="AE69" s="317">
        <f t="shared" si="2"/>
      </c>
      <c r="AF69" s="348">
        <f t="shared" si="3"/>
      </c>
      <c r="AG69" s="348">
        <f t="shared" si="4"/>
      </c>
      <c r="AH69" s="349">
        <f t="shared" si="5"/>
      </c>
      <c r="AI69" s="317">
        <f t="shared" si="6"/>
      </c>
      <c r="AJ69" s="317">
        <f t="shared" si="7"/>
      </c>
      <c r="AK69" s="317">
        <f t="shared" si="8"/>
      </c>
      <c r="AL69" s="339">
        <f t="shared" si="9"/>
      </c>
      <c r="AM69" s="339">
        <f t="shared" si="10"/>
      </c>
      <c r="AN69" s="339">
        <f t="shared" si="11"/>
      </c>
      <c r="AO69" s="339">
        <f t="shared" si="12"/>
      </c>
      <c r="AP69" s="339">
        <f t="shared" si="13"/>
      </c>
      <c r="AQ69" s="339">
        <f t="shared" si="14"/>
      </c>
      <c r="AR69" s="339">
        <f t="shared" si="15"/>
      </c>
      <c r="AS69" s="339">
        <f t="shared" si="16"/>
      </c>
      <c r="AT69" s="338">
        <f t="shared" si="20"/>
      </c>
      <c r="AU69" s="338">
        <f t="shared" si="21"/>
      </c>
      <c r="AV69" s="338">
        <f t="shared" si="22"/>
      </c>
      <c r="AW69" s="338">
        <f t="shared" si="17"/>
      </c>
      <c r="AX69" s="338">
        <f t="shared" si="18"/>
      </c>
      <c r="AY69" s="338">
        <f t="shared" si="19"/>
      </c>
      <c r="AZ69" s="111">
        <f t="shared" si="23"/>
      </c>
    </row>
    <row r="70" spans="1:52" ht="34.5" customHeight="1">
      <c r="A70" s="109"/>
      <c r="M70" s="89"/>
      <c r="N70" s="89"/>
      <c r="O70" s="89"/>
      <c r="P70" s="90"/>
      <c r="Q70" s="90"/>
      <c r="R70" s="91"/>
      <c r="S70" s="91"/>
      <c r="T70" s="91"/>
      <c r="U70" s="91"/>
      <c r="V70" s="91"/>
      <c r="W70" s="26"/>
      <c r="X70" s="91"/>
      <c r="Y70" s="91"/>
      <c r="Z70" s="92"/>
      <c r="AA70" s="92"/>
      <c r="AB70" s="108"/>
      <c r="AC70" s="302">
        <f t="shared" si="0"/>
      </c>
      <c r="AD70" s="317">
        <f t="shared" si="1"/>
      </c>
      <c r="AE70" s="317">
        <f t="shared" si="2"/>
      </c>
      <c r="AF70" s="348">
        <f t="shared" si="3"/>
      </c>
      <c r="AG70" s="348">
        <f t="shared" si="4"/>
      </c>
      <c r="AH70" s="349">
        <f t="shared" si="5"/>
      </c>
      <c r="AI70" s="317">
        <f t="shared" si="6"/>
      </c>
      <c r="AJ70" s="317">
        <f t="shared" si="7"/>
      </c>
      <c r="AK70" s="317">
        <f t="shared" si="8"/>
      </c>
      <c r="AL70" s="339">
        <f t="shared" si="9"/>
      </c>
      <c r="AM70" s="339">
        <f t="shared" si="10"/>
      </c>
      <c r="AN70" s="339">
        <f t="shared" si="11"/>
      </c>
      <c r="AO70" s="339">
        <f t="shared" si="12"/>
      </c>
      <c r="AP70" s="339">
        <f t="shared" si="13"/>
      </c>
      <c r="AQ70" s="339">
        <f t="shared" si="14"/>
      </c>
      <c r="AR70" s="339">
        <f t="shared" si="15"/>
      </c>
      <c r="AS70" s="339">
        <f t="shared" si="16"/>
      </c>
      <c r="AT70" s="338">
        <f t="shared" si="20"/>
      </c>
      <c r="AU70" s="338">
        <f t="shared" si="21"/>
      </c>
      <c r="AV70" s="338">
        <f t="shared" si="22"/>
      </c>
      <c r="AW70" s="338">
        <f t="shared" si="17"/>
      </c>
      <c r="AX70" s="338">
        <f t="shared" si="18"/>
      </c>
      <c r="AY70" s="338">
        <f t="shared" si="19"/>
      </c>
      <c r="AZ70" s="111">
        <f t="shared" si="23"/>
      </c>
    </row>
    <row r="71" spans="1:52" ht="34.5" customHeight="1">
      <c r="A71" s="109"/>
      <c r="P71" s="26"/>
      <c r="Q71" s="27"/>
      <c r="R71" s="91"/>
      <c r="S71" s="91"/>
      <c r="W71" s="26"/>
      <c r="AB71" s="110"/>
      <c r="AC71" s="302">
        <f t="shared" si="0"/>
      </c>
      <c r="AD71" s="317">
        <f t="shared" si="1"/>
      </c>
      <c r="AE71" s="317">
        <f t="shared" si="2"/>
      </c>
      <c r="AF71" s="348">
        <f t="shared" si="3"/>
      </c>
      <c r="AG71" s="348">
        <f t="shared" si="4"/>
      </c>
      <c r="AH71" s="349">
        <f t="shared" si="5"/>
      </c>
      <c r="AI71" s="317">
        <f t="shared" si="6"/>
      </c>
      <c r="AJ71" s="317">
        <f t="shared" si="7"/>
      </c>
      <c r="AK71" s="317">
        <f t="shared" si="8"/>
      </c>
      <c r="AL71" s="339">
        <f t="shared" si="9"/>
      </c>
      <c r="AM71" s="339">
        <f t="shared" si="10"/>
      </c>
      <c r="AN71" s="339">
        <f t="shared" si="11"/>
      </c>
      <c r="AO71" s="339">
        <f t="shared" si="12"/>
      </c>
      <c r="AP71" s="339">
        <f t="shared" si="13"/>
      </c>
      <c r="AQ71" s="339">
        <f t="shared" si="14"/>
      </c>
      <c r="AR71" s="339">
        <f t="shared" si="15"/>
      </c>
      <c r="AS71" s="339">
        <f t="shared" si="16"/>
      </c>
      <c r="AT71" s="338">
        <f t="shared" si="20"/>
      </c>
      <c r="AU71" s="338">
        <f t="shared" si="21"/>
      </c>
      <c r="AV71" s="338">
        <f t="shared" si="22"/>
      </c>
      <c r="AW71" s="338">
        <f t="shared" si="17"/>
      </c>
      <c r="AX71" s="338">
        <f t="shared" si="18"/>
      </c>
      <c r="AY71" s="338">
        <f t="shared" si="19"/>
      </c>
      <c r="AZ71" s="111">
        <f t="shared" si="23"/>
      </c>
    </row>
    <row r="72" spans="1:52" ht="34.5" customHeight="1">
      <c r="A72" s="109"/>
      <c r="P72" s="26"/>
      <c r="Q72" s="27"/>
      <c r="R72" s="91"/>
      <c r="S72" s="91"/>
      <c r="W72" s="26"/>
      <c r="AB72" s="110"/>
      <c r="AC72" s="302">
        <f t="shared" si="0"/>
      </c>
      <c r="AD72" s="317">
        <f t="shared" si="1"/>
      </c>
      <c r="AE72" s="317">
        <f t="shared" si="2"/>
      </c>
      <c r="AF72" s="348">
        <f t="shared" si="3"/>
      </c>
      <c r="AG72" s="348">
        <f t="shared" si="4"/>
      </c>
      <c r="AH72" s="349">
        <f t="shared" si="5"/>
      </c>
      <c r="AI72" s="317">
        <f t="shared" si="6"/>
      </c>
      <c r="AJ72" s="317">
        <f t="shared" si="7"/>
      </c>
      <c r="AK72" s="317">
        <f t="shared" si="8"/>
      </c>
      <c r="AL72" s="339">
        <f t="shared" si="9"/>
      </c>
      <c r="AM72" s="339">
        <f t="shared" si="10"/>
      </c>
      <c r="AN72" s="339">
        <f t="shared" si="11"/>
      </c>
      <c r="AO72" s="339">
        <f t="shared" si="12"/>
      </c>
      <c r="AP72" s="339">
        <f t="shared" si="13"/>
      </c>
      <c r="AQ72" s="339">
        <f t="shared" si="14"/>
      </c>
      <c r="AR72" s="339">
        <f t="shared" si="15"/>
      </c>
      <c r="AS72" s="339">
        <f t="shared" si="16"/>
      </c>
      <c r="AT72" s="338">
        <f t="shared" si="20"/>
      </c>
      <c r="AU72" s="338">
        <f t="shared" si="21"/>
      </c>
      <c r="AV72" s="338">
        <f t="shared" si="22"/>
      </c>
      <c r="AW72" s="338">
        <f t="shared" si="17"/>
      </c>
      <c r="AX72" s="338">
        <f t="shared" si="18"/>
      </c>
      <c r="AY72" s="338">
        <f t="shared" si="19"/>
      </c>
      <c r="AZ72" s="111">
        <f t="shared" si="23"/>
      </c>
    </row>
    <row r="73" spans="1:52" ht="34.5" customHeight="1">
      <c r="A73" s="109"/>
      <c r="P73" s="26"/>
      <c r="Q73" s="27"/>
      <c r="R73" s="91"/>
      <c r="S73" s="91"/>
      <c r="W73" s="26"/>
      <c r="AB73" s="110"/>
      <c r="AC73" s="302">
        <f t="shared" si="0"/>
      </c>
      <c r="AD73" s="317">
        <f t="shared" si="1"/>
      </c>
      <c r="AE73" s="317">
        <f t="shared" si="2"/>
      </c>
      <c r="AF73" s="348">
        <f t="shared" si="3"/>
      </c>
      <c r="AG73" s="348">
        <f t="shared" si="4"/>
      </c>
      <c r="AH73" s="349">
        <f t="shared" si="5"/>
      </c>
      <c r="AI73" s="317">
        <f t="shared" si="6"/>
      </c>
      <c r="AJ73" s="317">
        <f t="shared" si="7"/>
      </c>
      <c r="AK73" s="317">
        <f t="shared" si="8"/>
      </c>
      <c r="AL73" s="339">
        <f t="shared" si="9"/>
      </c>
      <c r="AM73" s="339">
        <f t="shared" si="10"/>
      </c>
      <c r="AN73" s="339">
        <f t="shared" si="11"/>
      </c>
      <c r="AO73" s="339">
        <f t="shared" si="12"/>
      </c>
      <c r="AP73" s="339">
        <f t="shared" si="13"/>
      </c>
      <c r="AQ73" s="339">
        <f t="shared" si="14"/>
      </c>
      <c r="AR73" s="339">
        <f t="shared" si="15"/>
      </c>
      <c r="AS73" s="339">
        <f t="shared" si="16"/>
      </c>
      <c r="AT73" s="338">
        <f t="shared" si="20"/>
      </c>
      <c r="AU73" s="338">
        <f t="shared" si="21"/>
      </c>
      <c r="AV73" s="338">
        <f t="shared" si="22"/>
      </c>
      <c r="AW73" s="338">
        <f t="shared" si="17"/>
      </c>
      <c r="AX73" s="338">
        <f t="shared" si="18"/>
      </c>
      <c r="AY73" s="338">
        <f t="shared" si="19"/>
      </c>
      <c r="AZ73" s="111">
        <f t="shared" si="23"/>
      </c>
    </row>
    <row r="74" spans="1:52" ht="34.5" customHeight="1">
      <c r="A74" s="109"/>
      <c r="P74" s="26"/>
      <c r="Q74" s="27"/>
      <c r="R74" s="91"/>
      <c r="S74" s="91"/>
      <c r="W74" s="26"/>
      <c r="AB74" s="110"/>
      <c r="AC74" s="302">
        <f t="shared" si="0"/>
      </c>
      <c r="AD74" s="317">
        <f t="shared" si="1"/>
      </c>
      <c r="AE74" s="317">
        <f t="shared" si="2"/>
      </c>
      <c r="AF74" s="348">
        <f t="shared" si="3"/>
      </c>
      <c r="AG74" s="348">
        <f t="shared" si="4"/>
      </c>
      <c r="AH74" s="349">
        <f t="shared" si="5"/>
      </c>
      <c r="AI74" s="317">
        <f t="shared" si="6"/>
      </c>
      <c r="AJ74" s="317">
        <f t="shared" si="7"/>
      </c>
      <c r="AK74" s="317">
        <f t="shared" si="8"/>
      </c>
      <c r="AL74" s="339">
        <f t="shared" si="9"/>
      </c>
      <c r="AM74" s="339">
        <f t="shared" si="10"/>
      </c>
      <c r="AN74" s="339">
        <f t="shared" si="11"/>
      </c>
      <c r="AO74" s="339">
        <f t="shared" si="12"/>
      </c>
      <c r="AP74" s="339">
        <f t="shared" si="13"/>
      </c>
      <c r="AQ74" s="339">
        <f t="shared" si="14"/>
      </c>
      <c r="AR74" s="339">
        <f t="shared" si="15"/>
      </c>
      <c r="AS74" s="339">
        <f t="shared" si="16"/>
      </c>
      <c r="AT74" s="338">
        <f t="shared" si="20"/>
      </c>
      <c r="AU74" s="338">
        <f t="shared" si="21"/>
      </c>
      <c r="AV74" s="338">
        <f t="shared" si="22"/>
      </c>
      <c r="AW74" s="338">
        <f t="shared" si="17"/>
      </c>
      <c r="AX74" s="338">
        <f t="shared" si="18"/>
      </c>
      <c r="AY74" s="338">
        <f t="shared" si="19"/>
      </c>
      <c r="AZ74" s="111">
        <f t="shared" si="23"/>
      </c>
    </row>
    <row r="75" spans="1:52" ht="34.5" customHeight="1">
      <c r="A75" s="109"/>
      <c r="P75" s="26"/>
      <c r="Q75" s="27"/>
      <c r="R75" s="91"/>
      <c r="S75" s="91"/>
      <c r="W75" s="26"/>
      <c r="AB75" s="110"/>
      <c r="AC75" s="302">
        <f t="shared" si="0"/>
      </c>
      <c r="AD75" s="317">
        <f t="shared" si="1"/>
      </c>
      <c r="AE75" s="317">
        <f t="shared" si="2"/>
      </c>
      <c r="AF75" s="348">
        <f t="shared" si="3"/>
      </c>
      <c r="AG75" s="348">
        <f t="shared" si="4"/>
      </c>
      <c r="AH75" s="349">
        <f t="shared" si="5"/>
      </c>
      <c r="AI75" s="317">
        <f t="shared" si="6"/>
      </c>
      <c r="AJ75" s="317">
        <f t="shared" si="7"/>
      </c>
      <c r="AK75" s="317">
        <f t="shared" si="8"/>
      </c>
      <c r="AL75" s="339">
        <f t="shared" si="9"/>
      </c>
      <c r="AM75" s="339">
        <f t="shared" si="10"/>
      </c>
      <c r="AN75" s="339">
        <f t="shared" si="11"/>
      </c>
      <c r="AO75" s="339">
        <f t="shared" si="12"/>
      </c>
      <c r="AP75" s="339">
        <f t="shared" si="13"/>
      </c>
      <c r="AQ75" s="339">
        <f t="shared" si="14"/>
      </c>
      <c r="AR75" s="339">
        <f t="shared" si="15"/>
      </c>
      <c r="AS75" s="339">
        <f t="shared" si="16"/>
      </c>
      <c r="AT75" s="338">
        <f t="shared" si="20"/>
      </c>
      <c r="AU75" s="338">
        <f t="shared" si="21"/>
      </c>
      <c r="AV75" s="338">
        <f t="shared" si="22"/>
      </c>
      <c r="AW75" s="338">
        <f t="shared" si="17"/>
      </c>
      <c r="AX75" s="338">
        <f t="shared" si="18"/>
      </c>
      <c r="AY75" s="338">
        <f t="shared" si="19"/>
      </c>
      <c r="AZ75" s="111">
        <f t="shared" si="23"/>
      </c>
    </row>
    <row r="76" spans="1:52" ht="34.5" customHeight="1">
      <c r="A76" s="109"/>
      <c r="P76" s="26"/>
      <c r="Q76" s="27"/>
      <c r="R76" s="91"/>
      <c r="S76" s="91"/>
      <c r="W76" s="26"/>
      <c r="AB76" s="110"/>
      <c r="AC76" s="302">
        <f t="shared" si="0"/>
      </c>
      <c r="AD76" s="317">
        <f t="shared" si="1"/>
      </c>
      <c r="AE76" s="317">
        <f t="shared" si="2"/>
      </c>
      <c r="AF76" s="348">
        <f t="shared" si="3"/>
      </c>
      <c r="AG76" s="348">
        <f t="shared" si="4"/>
      </c>
      <c r="AH76" s="349">
        <f t="shared" si="5"/>
      </c>
      <c r="AI76" s="317">
        <f t="shared" si="6"/>
      </c>
      <c r="AJ76" s="317">
        <f t="shared" si="7"/>
      </c>
      <c r="AK76" s="317">
        <f t="shared" si="8"/>
      </c>
      <c r="AL76" s="339">
        <f t="shared" si="9"/>
      </c>
      <c r="AM76" s="339">
        <f t="shared" si="10"/>
      </c>
      <c r="AN76" s="339">
        <f t="shared" si="11"/>
      </c>
      <c r="AO76" s="339">
        <f t="shared" si="12"/>
      </c>
      <c r="AP76" s="339">
        <f t="shared" si="13"/>
      </c>
      <c r="AQ76" s="339">
        <f t="shared" si="14"/>
      </c>
      <c r="AR76" s="339">
        <f t="shared" si="15"/>
      </c>
      <c r="AS76" s="339">
        <f t="shared" si="16"/>
      </c>
      <c r="AT76" s="338">
        <f t="shared" si="20"/>
      </c>
      <c r="AU76" s="338">
        <f t="shared" si="21"/>
      </c>
      <c r="AV76" s="338">
        <f t="shared" si="22"/>
      </c>
      <c r="AW76" s="338">
        <f t="shared" si="17"/>
      </c>
      <c r="AX76" s="338">
        <f t="shared" si="18"/>
      </c>
      <c r="AY76" s="338">
        <f t="shared" si="19"/>
      </c>
      <c r="AZ76" s="111">
        <f t="shared" si="23"/>
      </c>
    </row>
    <row r="77" spans="1:52" ht="34.5" customHeight="1">
      <c r="A77" s="109"/>
      <c r="P77" s="26"/>
      <c r="Q77" s="27"/>
      <c r="R77" s="91"/>
      <c r="S77" s="91"/>
      <c r="W77" s="26"/>
      <c r="AB77" s="110"/>
      <c r="AC77" s="302">
        <f t="shared" si="0"/>
      </c>
      <c r="AD77" s="317">
        <f t="shared" si="1"/>
      </c>
      <c r="AE77" s="317">
        <f t="shared" si="2"/>
      </c>
      <c r="AF77" s="348">
        <f t="shared" si="3"/>
      </c>
      <c r="AG77" s="348">
        <f t="shared" si="4"/>
      </c>
      <c r="AH77" s="349">
        <f t="shared" si="5"/>
      </c>
      <c r="AI77" s="317">
        <f t="shared" si="6"/>
      </c>
      <c r="AJ77" s="317">
        <f t="shared" si="7"/>
      </c>
      <c r="AK77" s="317">
        <f t="shared" si="8"/>
      </c>
      <c r="AL77" s="339">
        <f t="shared" si="9"/>
      </c>
      <c r="AM77" s="339">
        <f t="shared" si="10"/>
      </c>
      <c r="AN77" s="339">
        <f t="shared" si="11"/>
      </c>
      <c r="AO77" s="339">
        <f t="shared" si="12"/>
      </c>
      <c r="AP77" s="339">
        <f t="shared" si="13"/>
      </c>
      <c r="AQ77" s="339">
        <f t="shared" si="14"/>
      </c>
      <c r="AR77" s="339">
        <f t="shared" si="15"/>
      </c>
      <c r="AS77" s="339">
        <f t="shared" si="16"/>
      </c>
      <c r="AT77" s="338">
        <f t="shared" si="20"/>
      </c>
      <c r="AU77" s="338">
        <f t="shared" si="21"/>
      </c>
      <c r="AV77" s="338">
        <f t="shared" si="22"/>
      </c>
      <c r="AW77" s="338">
        <f t="shared" si="17"/>
      </c>
      <c r="AX77" s="338">
        <f t="shared" si="18"/>
      </c>
      <c r="AY77" s="338">
        <f t="shared" si="19"/>
      </c>
      <c r="AZ77" s="111">
        <f t="shared" si="23"/>
      </c>
    </row>
    <row r="78" spans="1:52" ht="34.5" customHeight="1">
      <c r="A78" s="109"/>
      <c r="P78" s="26"/>
      <c r="Q78" s="27"/>
      <c r="R78" s="91"/>
      <c r="S78" s="91"/>
      <c r="W78" s="26"/>
      <c r="AB78" s="110"/>
      <c r="AC78" s="302">
        <f t="shared" si="0"/>
      </c>
      <c r="AD78" s="317">
        <f t="shared" si="1"/>
      </c>
      <c r="AE78" s="317">
        <f t="shared" si="2"/>
      </c>
      <c r="AF78" s="348">
        <f t="shared" si="3"/>
      </c>
      <c r="AG78" s="348">
        <f t="shared" si="4"/>
      </c>
      <c r="AH78" s="349">
        <f t="shared" si="5"/>
      </c>
      <c r="AI78" s="317">
        <f t="shared" si="6"/>
      </c>
      <c r="AJ78" s="317">
        <f t="shared" si="7"/>
      </c>
      <c r="AK78" s="317">
        <f t="shared" si="8"/>
      </c>
      <c r="AL78" s="339">
        <f t="shared" si="9"/>
      </c>
      <c r="AM78" s="339">
        <f t="shared" si="10"/>
      </c>
      <c r="AN78" s="339">
        <f t="shared" si="11"/>
      </c>
      <c r="AO78" s="339">
        <f t="shared" si="12"/>
      </c>
      <c r="AP78" s="339">
        <f t="shared" si="13"/>
      </c>
      <c r="AQ78" s="339">
        <f t="shared" si="14"/>
      </c>
      <c r="AR78" s="339">
        <f t="shared" si="15"/>
      </c>
      <c r="AS78" s="339">
        <f t="shared" si="16"/>
      </c>
      <c r="AT78" s="338">
        <f t="shared" si="20"/>
      </c>
      <c r="AU78" s="338">
        <f t="shared" si="21"/>
      </c>
      <c r="AV78" s="338">
        <f t="shared" si="22"/>
      </c>
      <c r="AW78" s="338">
        <f t="shared" si="17"/>
      </c>
      <c r="AX78" s="338">
        <f t="shared" si="18"/>
      </c>
      <c r="AY78" s="338">
        <f t="shared" si="19"/>
      </c>
      <c r="AZ78" s="111">
        <f t="shared" si="23"/>
      </c>
    </row>
    <row r="79" spans="1:52" ht="34.5" customHeight="1">
      <c r="A79" s="109"/>
      <c r="P79" s="26"/>
      <c r="Q79" s="27"/>
      <c r="R79" s="91"/>
      <c r="S79" s="91"/>
      <c r="W79" s="26"/>
      <c r="AB79" s="110"/>
      <c r="AC79" s="302">
        <f t="shared" si="0"/>
      </c>
      <c r="AD79" s="317">
        <f t="shared" si="1"/>
      </c>
      <c r="AE79" s="317">
        <f t="shared" si="2"/>
      </c>
      <c r="AF79" s="348">
        <f t="shared" si="3"/>
      </c>
      <c r="AG79" s="348">
        <f t="shared" si="4"/>
      </c>
      <c r="AH79" s="349">
        <f t="shared" si="5"/>
      </c>
      <c r="AI79" s="317">
        <f t="shared" si="6"/>
      </c>
      <c r="AJ79" s="317">
        <f t="shared" si="7"/>
      </c>
      <c r="AK79" s="317">
        <f t="shared" si="8"/>
      </c>
      <c r="AL79" s="339">
        <f t="shared" si="9"/>
      </c>
      <c r="AM79" s="339">
        <f t="shared" si="10"/>
      </c>
      <c r="AN79" s="339">
        <f t="shared" si="11"/>
      </c>
      <c r="AO79" s="339">
        <f t="shared" si="12"/>
      </c>
      <c r="AP79" s="339">
        <f t="shared" si="13"/>
      </c>
      <c r="AQ79" s="339">
        <f t="shared" si="14"/>
      </c>
      <c r="AR79" s="339">
        <f t="shared" si="15"/>
      </c>
      <c r="AS79" s="339">
        <f t="shared" si="16"/>
      </c>
      <c r="AT79" s="338">
        <f t="shared" si="20"/>
      </c>
      <c r="AU79" s="338">
        <f t="shared" si="21"/>
      </c>
      <c r="AV79" s="338">
        <f t="shared" si="22"/>
      </c>
      <c r="AW79" s="338">
        <f t="shared" si="17"/>
      </c>
      <c r="AX79" s="338">
        <f t="shared" si="18"/>
      </c>
      <c r="AY79" s="338">
        <f t="shared" si="19"/>
      </c>
      <c r="AZ79" s="111">
        <f t="shared" si="23"/>
      </c>
    </row>
    <row r="80" spans="1:52" ht="34.5" customHeight="1">
      <c r="A80" s="109"/>
      <c r="P80" s="26"/>
      <c r="Q80" s="27"/>
      <c r="R80" s="91"/>
      <c r="S80" s="91"/>
      <c r="W80" s="26"/>
      <c r="AB80" s="110"/>
      <c r="AC80" s="302">
        <f t="shared" si="0"/>
      </c>
      <c r="AD80" s="317">
        <f t="shared" si="1"/>
      </c>
      <c r="AE80" s="317">
        <f t="shared" si="2"/>
      </c>
      <c r="AF80" s="348">
        <f t="shared" si="3"/>
      </c>
      <c r="AG80" s="348">
        <f t="shared" si="4"/>
      </c>
      <c r="AH80" s="349">
        <f t="shared" si="5"/>
      </c>
      <c r="AI80" s="317">
        <f t="shared" si="6"/>
      </c>
      <c r="AJ80" s="317">
        <f t="shared" si="7"/>
      </c>
      <c r="AK80" s="317">
        <f t="shared" si="8"/>
      </c>
      <c r="AL80" s="339">
        <f t="shared" si="9"/>
      </c>
      <c r="AM80" s="339">
        <f t="shared" si="10"/>
      </c>
      <c r="AN80" s="339">
        <f t="shared" si="11"/>
      </c>
      <c r="AO80" s="339">
        <f t="shared" si="12"/>
      </c>
      <c r="AP80" s="339">
        <f t="shared" si="13"/>
      </c>
      <c r="AQ80" s="339">
        <f t="shared" si="14"/>
      </c>
      <c r="AR80" s="339">
        <f t="shared" si="15"/>
      </c>
      <c r="AS80" s="339">
        <f t="shared" si="16"/>
      </c>
      <c r="AT80" s="338">
        <f t="shared" si="20"/>
      </c>
      <c r="AU80" s="338">
        <f t="shared" si="21"/>
      </c>
      <c r="AV80" s="338">
        <f t="shared" si="22"/>
      </c>
      <c r="AW80" s="338">
        <f t="shared" si="17"/>
      </c>
      <c r="AX80" s="338">
        <f t="shared" si="18"/>
      </c>
      <c r="AY80" s="338">
        <f t="shared" si="19"/>
      </c>
      <c r="AZ80" s="111">
        <f t="shared" si="23"/>
      </c>
    </row>
    <row r="81" spans="1:52" ht="34.5" customHeight="1">
      <c r="A81" s="109"/>
      <c r="P81" s="26"/>
      <c r="Q81" s="27"/>
      <c r="R81" s="91"/>
      <c r="S81" s="91"/>
      <c r="W81" s="26"/>
      <c r="AB81" s="110"/>
      <c r="AC81" s="302">
        <f t="shared" si="0"/>
      </c>
      <c r="AD81" s="317">
        <f t="shared" si="1"/>
      </c>
      <c r="AE81" s="317">
        <f t="shared" si="2"/>
      </c>
      <c r="AF81" s="348">
        <f t="shared" si="3"/>
      </c>
      <c r="AG81" s="348">
        <f t="shared" si="4"/>
      </c>
      <c r="AH81" s="349">
        <f t="shared" si="5"/>
      </c>
      <c r="AI81" s="317">
        <f t="shared" si="6"/>
      </c>
      <c r="AJ81" s="317">
        <f t="shared" si="7"/>
      </c>
      <c r="AK81" s="317">
        <f t="shared" si="8"/>
      </c>
      <c r="AL81" s="339">
        <f t="shared" si="9"/>
      </c>
      <c r="AM81" s="339">
        <f t="shared" si="10"/>
      </c>
      <c r="AN81" s="339">
        <f t="shared" si="11"/>
      </c>
      <c r="AO81" s="339">
        <f t="shared" si="12"/>
      </c>
      <c r="AP81" s="339">
        <f t="shared" si="13"/>
      </c>
      <c r="AQ81" s="339">
        <f t="shared" si="14"/>
      </c>
      <c r="AR81" s="339">
        <f t="shared" si="15"/>
      </c>
      <c r="AS81" s="339">
        <f t="shared" si="16"/>
      </c>
      <c r="AT81" s="338">
        <f t="shared" si="20"/>
      </c>
      <c r="AU81" s="338">
        <f t="shared" si="21"/>
      </c>
      <c r="AV81" s="338">
        <f t="shared" si="22"/>
      </c>
      <c r="AW81" s="338">
        <f t="shared" si="17"/>
      </c>
      <c r="AX81" s="338">
        <f t="shared" si="18"/>
      </c>
      <c r="AY81" s="338">
        <f t="shared" si="19"/>
      </c>
      <c r="AZ81" s="111">
        <f t="shared" si="23"/>
      </c>
    </row>
    <row r="82" spans="1:52" ht="34.5" customHeight="1">
      <c r="A82" s="109"/>
      <c r="P82" s="26"/>
      <c r="Q82" s="27"/>
      <c r="R82" s="91"/>
      <c r="S82" s="91"/>
      <c r="W82" s="26"/>
      <c r="AB82" s="110"/>
      <c r="AC82" s="302">
        <f t="shared" si="0"/>
      </c>
      <c r="AD82" s="317">
        <f t="shared" si="1"/>
      </c>
      <c r="AE82" s="317">
        <f t="shared" si="2"/>
      </c>
      <c r="AF82" s="348">
        <f t="shared" si="3"/>
      </c>
      <c r="AG82" s="348">
        <f t="shared" si="4"/>
      </c>
      <c r="AH82" s="349">
        <f t="shared" si="5"/>
      </c>
      <c r="AI82" s="317">
        <f t="shared" si="6"/>
      </c>
      <c r="AJ82" s="317">
        <f t="shared" si="7"/>
      </c>
      <c r="AK82" s="317">
        <f t="shared" si="8"/>
      </c>
      <c r="AL82" s="339">
        <f t="shared" si="9"/>
      </c>
      <c r="AM82" s="339">
        <f t="shared" si="10"/>
      </c>
      <c r="AN82" s="339">
        <f t="shared" si="11"/>
      </c>
      <c r="AO82" s="339">
        <f t="shared" si="12"/>
      </c>
      <c r="AP82" s="339">
        <f t="shared" si="13"/>
      </c>
      <c r="AQ82" s="339">
        <f t="shared" si="14"/>
      </c>
      <c r="AR82" s="339">
        <f t="shared" si="15"/>
      </c>
      <c r="AS82" s="339">
        <f t="shared" si="16"/>
      </c>
      <c r="AT82" s="338">
        <f t="shared" si="20"/>
      </c>
      <c r="AU82" s="338">
        <f t="shared" si="21"/>
      </c>
      <c r="AV82" s="338">
        <f t="shared" si="22"/>
      </c>
      <c r="AW82" s="338">
        <f t="shared" si="17"/>
      </c>
      <c r="AX82" s="338">
        <f t="shared" si="18"/>
      </c>
      <c r="AY82" s="338">
        <f t="shared" si="19"/>
      </c>
      <c r="AZ82" s="111">
        <f t="shared" si="23"/>
      </c>
    </row>
    <row r="83" spans="1:52" ht="34.5" customHeight="1">
      <c r="A83" s="109"/>
      <c r="P83" s="26"/>
      <c r="Q83" s="27"/>
      <c r="R83" s="91"/>
      <c r="S83" s="91"/>
      <c r="W83" s="26"/>
      <c r="AB83" s="110"/>
      <c r="AC83" s="302">
        <f t="shared" si="0"/>
      </c>
      <c r="AD83" s="317">
        <f t="shared" si="1"/>
      </c>
      <c r="AE83" s="317">
        <f t="shared" si="2"/>
      </c>
      <c r="AF83" s="348">
        <f t="shared" si="3"/>
      </c>
      <c r="AG83" s="348">
        <f t="shared" si="4"/>
      </c>
      <c r="AH83" s="349">
        <f t="shared" si="5"/>
      </c>
      <c r="AI83" s="317">
        <f t="shared" si="6"/>
      </c>
      <c r="AJ83" s="317">
        <f t="shared" si="7"/>
      </c>
      <c r="AK83" s="317">
        <f t="shared" si="8"/>
      </c>
      <c r="AL83" s="339">
        <f t="shared" si="9"/>
      </c>
      <c r="AM83" s="339">
        <f t="shared" si="10"/>
      </c>
      <c r="AN83" s="339">
        <f t="shared" si="11"/>
      </c>
      <c r="AO83" s="339">
        <f t="shared" si="12"/>
      </c>
      <c r="AP83" s="339">
        <f t="shared" si="13"/>
      </c>
      <c r="AQ83" s="339">
        <f t="shared" si="14"/>
      </c>
      <c r="AR83" s="339">
        <f t="shared" si="15"/>
      </c>
      <c r="AS83" s="339">
        <f t="shared" si="16"/>
      </c>
      <c r="AT83" s="338">
        <f t="shared" si="20"/>
      </c>
      <c r="AU83" s="338">
        <f t="shared" si="21"/>
      </c>
      <c r="AV83" s="338">
        <f t="shared" si="22"/>
      </c>
      <c r="AW83" s="338">
        <f t="shared" si="17"/>
      </c>
      <c r="AX83" s="338">
        <f t="shared" si="18"/>
      </c>
      <c r="AY83" s="338">
        <f t="shared" si="19"/>
      </c>
      <c r="AZ83" s="111">
        <f t="shared" si="23"/>
      </c>
    </row>
    <row r="84" spans="1:52" ht="34.5" customHeight="1">
      <c r="A84" s="109"/>
      <c r="P84" s="26"/>
      <c r="Q84" s="27"/>
      <c r="R84" s="91"/>
      <c r="S84" s="91"/>
      <c r="W84" s="26"/>
      <c r="AB84" s="110"/>
      <c r="AC84" s="302">
        <f t="shared" si="0"/>
      </c>
      <c r="AD84" s="317">
        <f t="shared" si="1"/>
      </c>
      <c r="AE84" s="317">
        <f t="shared" si="2"/>
      </c>
      <c r="AF84" s="348">
        <f t="shared" si="3"/>
      </c>
      <c r="AG84" s="348">
        <f t="shared" si="4"/>
      </c>
      <c r="AH84" s="349">
        <f t="shared" si="5"/>
      </c>
      <c r="AI84" s="317">
        <f t="shared" si="6"/>
      </c>
      <c r="AJ84" s="317">
        <f t="shared" si="7"/>
      </c>
      <c r="AK84" s="317">
        <f t="shared" si="8"/>
      </c>
      <c r="AL84" s="339">
        <f t="shared" si="9"/>
      </c>
      <c r="AM84" s="339">
        <f t="shared" si="10"/>
      </c>
      <c r="AN84" s="339">
        <f t="shared" si="11"/>
      </c>
      <c r="AO84" s="339">
        <f t="shared" si="12"/>
      </c>
      <c r="AP84" s="339">
        <f t="shared" si="13"/>
      </c>
      <c r="AQ84" s="339">
        <f t="shared" si="14"/>
      </c>
      <c r="AR84" s="339">
        <f t="shared" si="15"/>
      </c>
      <c r="AS84" s="339">
        <f t="shared" si="16"/>
      </c>
      <c r="AT84" s="338">
        <f t="shared" si="20"/>
      </c>
      <c r="AU84" s="338">
        <f t="shared" si="21"/>
      </c>
      <c r="AV84" s="338">
        <f t="shared" si="22"/>
      </c>
      <c r="AW84" s="338">
        <f t="shared" si="17"/>
      </c>
      <c r="AX84" s="338">
        <f t="shared" si="18"/>
      </c>
      <c r="AY84" s="338">
        <f t="shared" si="19"/>
      </c>
      <c r="AZ84" s="111">
        <f t="shared" si="23"/>
      </c>
    </row>
    <row r="85" spans="1:52" ht="34.5" customHeight="1">
      <c r="A85" s="109"/>
      <c r="P85" s="26"/>
      <c r="Q85" s="27"/>
      <c r="R85" s="91"/>
      <c r="S85" s="91"/>
      <c r="W85" s="26"/>
      <c r="AB85" s="110"/>
      <c r="AC85" s="302">
        <f t="shared" si="0"/>
      </c>
      <c r="AD85" s="317">
        <f t="shared" si="1"/>
      </c>
      <c r="AE85" s="317">
        <f t="shared" si="2"/>
      </c>
      <c r="AF85" s="348">
        <f t="shared" si="3"/>
      </c>
      <c r="AG85" s="348">
        <f t="shared" si="4"/>
      </c>
      <c r="AH85" s="349">
        <f t="shared" si="5"/>
      </c>
      <c r="AI85" s="317">
        <f t="shared" si="6"/>
      </c>
      <c r="AJ85" s="317">
        <f t="shared" si="7"/>
      </c>
      <c r="AK85" s="317">
        <f t="shared" si="8"/>
      </c>
      <c r="AL85" s="339">
        <f t="shared" si="9"/>
      </c>
      <c r="AM85" s="339">
        <f t="shared" si="10"/>
      </c>
      <c r="AN85" s="339">
        <f t="shared" si="11"/>
      </c>
      <c r="AO85" s="339">
        <f t="shared" si="12"/>
      </c>
      <c r="AP85" s="339">
        <f t="shared" si="13"/>
      </c>
      <c r="AQ85" s="339">
        <f t="shared" si="14"/>
      </c>
      <c r="AR85" s="339">
        <f t="shared" si="15"/>
      </c>
      <c r="AS85" s="339">
        <f t="shared" si="16"/>
      </c>
      <c r="AT85" s="338">
        <f t="shared" si="20"/>
      </c>
      <c r="AU85" s="338">
        <f t="shared" si="21"/>
      </c>
      <c r="AV85" s="338">
        <f t="shared" si="22"/>
      </c>
      <c r="AW85" s="338">
        <f t="shared" si="17"/>
      </c>
      <c r="AX85" s="338">
        <f t="shared" si="18"/>
      </c>
      <c r="AY85" s="338">
        <f t="shared" si="19"/>
      </c>
      <c r="AZ85" s="111">
        <f t="shared" si="23"/>
      </c>
    </row>
    <row r="86" spans="1:52" ht="34.5" customHeight="1">
      <c r="A86" s="109"/>
      <c r="P86" s="26"/>
      <c r="Q86" s="27"/>
      <c r="R86" s="91"/>
      <c r="S86" s="91"/>
      <c r="W86" s="26"/>
      <c r="AB86" s="110"/>
      <c r="AC86" s="302">
        <f t="shared" si="0"/>
      </c>
      <c r="AD86" s="317">
        <f t="shared" si="1"/>
      </c>
      <c r="AE86" s="317">
        <f t="shared" si="2"/>
      </c>
      <c r="AF86" s="348">
        <f t="shared" si="3"/>
      </c>
      <c r="AG86" s="348">
        <f t="shared" si="4"/>
      </c>
      <c r="AH86" s="349">
        <f t="shared" si="5"/>
      </c>
      <c r="AI86" s="317">
        <f t="shared" si="6"/>
      </c>
      <c r="AJ86" s="317">
        <f t="shared" si="7"/>
      </c>
      <c r="AK86" s="317">
        <f t="shared" si="8"/>
      </c>
      <c r="AL86" s="339">
        <f t="shared" si="9"/>
      </c>
      <c r="AM86" s="339">
        <f t="shared" si="10"/>
      </c>
      <c r="AN86" s="339">
        <f t="shared" si="11"/>
      </c>
      <c r="AO86" s="339">
        <f t="shared" si="12"/>
      </c>
      <c r="AP86" s="339">
        <f t="shared" si="13"/>
      </c>
      <c r="AQ86" s="339">
        <f t="shared" si="14"/>
      </c>
      <c r="AR86" s="339">
        <f t="shared" si="15"/>
      </c>
      <c r="AS86" s="339">
        <f t="shared" si="16"/>
      </c>
      <c r="AT86" s="338">
        <f t="shared" si="20"/>
      </c>
      <c r="AU86" s="338">
        <f t="shared" si="21"/>
      </c>
      <c r="AV86" s="338">
        <f t="shared" si="22"/>
      </c>
      <c r="AW86" s="338">
        <f t="shared" si="17"/>
      </c>
      <c r="AX86" s="338">
        <f t="shared" si="18"/>
      </c>
      <c r="AY86" s="338">
        <f t="shared" si="19"/>
      </c>
      <c r="AZ86" s="111">
        <f t="shared" si="23"/>
      </c>
    </row>
    <row r="87" spans="1:52" ht="34.5" customHeight="1">
      <c r="A87" s="109"/>
      <c r="P87" s="26"/>
      <c r="Q87" s="27"/>
      <c r="R87" s="91"/>
      <c r="S87" s="91"/>
      <c r="W87" s="26"/>
      <c r="AB87" s="110"/>
      <c r="AC87" s="302">
        <f aca="true" t="shared" si="24" ref="AC87:AC150">IF(A87&gt;0,"X","")</f>
      </c>
      <c r="AD87" s="317">
        <f aca="true" t="shared" si="25" ref="AD87:AD150">IF(M87&gt;0,"i50k","")</f>
      </c>
      <c r="AE87" s="317">
        <f aca="true" t="shared" si="26" ref="AE87:AE150">IF(N87&gt;0,"HD","")</f>
      </c>
      <c r="AF87" s="348">
        <f aca="true" t="shared" si="27" ref="AF87:AF150">IF(Q87&gt;0,"",IF(AND(OR(O87&gt;1,)),"SNP",""))</f>
      </c>
      <c r="AG87" s="348">
        <f aca="true" t="shared" si="28" ref="AG87:AG150">IF(Q87&gt;0,"",IF(AND(OR(P87&gt;1)),"STR",""))</f>
      </c>
      <c r="AH87" s="349">
        <f aca="true" t="shared" si="29" ref="AH87:AH150">IF(Q87&gt;0,"SNP/STR",IF(AND(OR(O87&gt;1,P87&gt;1)),"x",""))</f>
      </c>
      <c r="AI87" s="317">
        <f aca="true" t="shared" si="30" ref="AI87:AI150">IF(R87&gt;0,"GST","")</f>
      </c>
      <c r="AJ87" s="317">
        <f aca="true" t="shared" si="31" ref="AJ87:AJ150">IF(S87&lt;1,"",IF(AND(OR(M87&gt;0,N87&gt;0,O87&gt;0,P87&gt;0,Q87&gt;0),COUNTA(S87)&gt;0),"GSB Add-On","GSB"))</f>
      </c>
      <c r="AK87" s="317">
        <f aca="true" t="shared" si="32" ref="AK87:AK150">IF(T87&lt;1,"",IF(AND(OR(M87&gt;0,N87&gt;0,O87&gt;0,P87&gt;0,Q87&gt;0),COUNTA(T87)&gt;0),"HP Add-On","HP"))</f>
      </c>
      <c r="AL87" s="339">
        <f aca="true" t="shared" si="33" ref="AL87:AL150">IF(U87&lt;1,"",IF(AND(OR(M87&gt;0,N87&gt;0,O87&gt;0,P87&gt;0,Q87&gt;0),COUNTA(U87)&gt;0),"AM Add-On","AM"))</f>
      </c>
      <c r="AM87" s="339">
        <f aca="true" t="shared" si="34" ref="AM87:AM150">IF(V87&lt;1,"",IF(AND(OR(M87&gt;0,N87&gt;0,O87&gt;0,P87&gt;0,Q87&gt;0),COUNTA(V87)&gt;0),"NH Add-On","NH"))</f>
      </c>
      <c r="AN87" s="339">
        <f aca="true" t="shared" si="35" ref="AN87:AN150">IF(W87&lt;1,"",IF(AND(OR(M87&gt;0,N87&gt;0,O87&gt;0,P87&gt;0,Q87&gt;0),COUNTA(W87)&gt;0),"CA Add-On","CA"))</f>
      </c>
      <c r="AO87" s="339">
        <f aca="true" t="shared" si="36" ref="AO87:AO150">IF(X87&lt;1,"",IF(AND(OR(M87&gt;0,N87&gt;0,O87&gt;0,P87&gt;0,Q87&gt;0),COUNTA(X87)&gt;0),"DD Add-On","DD"))</f>
      </c>
      <c r="AP87" s="339">
        <f aca="true" t="shared" si="37" ref="AP87:AP150">IF(Y87&lt;1,"",IF(AND(OR(M87&gt;0,N87&gt;0,O87&gt;0,P87&gt;0,Q87&gt;0),COUNTA(Y87)&gt;0),"PHA Add-On","PHA"))</f>
      </c>
      <c r="AQ87" s="339">
        <f aca="true" t="shared" si="38" ref="AQ87:AQ150">IF(Z87&lt;1,"",IF(AND(OR(M87&gt;0,N87&gt;0,O87&gt;0,P87&gt;0,Q87&gt;0),COUNTA(Z87)&gt;0),"TH Add-On","TH"))</f>
      </c>
      <c r="AR87" s="339">
        <f aca="true" t="shared" si="39" ref="AR87:AR150">IF(AA87&lt;1,"",IF(AND(OR(M87&gt;0,N87&gt;0,O87&gt;0,P87&gt;0,Q87&gt;0),COUNTA(AA87)&gt;0),"OS Add-On","OS"))</f>
      </c>
      <c r="AS87" s="339">
        <f aca="true" t="shared" si="40" ref="AS87:AS150">IF(AB87&lt;1,"",IF(AND(OR(M87&gt;0,N87&gt;0,O87&gt;0,P87&gt;0,Q87&gt;0),COUNTA(AB87)&gt;0),"IE Add-On","IE"))</f>
      </c>
      <c r="AT87" s="338">
        <f t="shared" si="20"/>
      </c>
      <c r="AU87" s="338">
        <f t="shared" si="21"/>
      </c>
      <c r="AV87" s="338">
        <f t="shared" si="22"/>
      </c>
      <c r="AW87" s="338">
        <f aca="true" t="shared" si="41" ref="AW87:AW150">IF(AND(COUNTA($M87,$N87,$O87,$P87,$Q87)&lt;1,COUNTA($U87:$AB87)=1),"x","")</f>
      </c>
      <c r="AX87" s="338">
        <f aca="true" t="shared" si="42" ref="AX87:AX150">IF(AND(COUNTA($M87,$N87,$O87,$P87,$Q87)&lt;1,COUNTA($U87:$AB87)=2),"x","")</f>
      </c>
      <c r="AY87" s="338">
        <f aca="true" t="shared" si="43" ref="AY87:AY150">IF(AND(COUNTA($M87,$N87,$O87,$P87,$Q87)&lt;1,COUNTA($U87:$AB87)&gt;2),"x","")</f>
      </c>
      <c r="AZ87" s="111">
        <f t="shared" si="23"/>
      </c>
    </row>
    <row r="88" spans="1:52" ht="34.5" customHeight="1">
      <c r="A88" s="109"/>
      <c r="P88" s="26"/>
      <c r="Q88" s="27"/>
      <c r="R88" s="91"/>
      <c r="S88" s="91"/>
      <c r="W88" s="26"/>
      <c r="AB88" s="110"/>
      <c r="AC88" s="302">
        <f t="shared" si="24"/>
      </c>
      <c r="AD88" s="317">
        <f t="shared" si="25"/>
      </c>
      <c r="AE88" s="317">
        <f t="shared" si="26"/>
      </c>
      <c r="AF88" s="348">
        <f t="shared" si="27"/>
      </c>
      <c r="AG88" s="348">
        <f t="shared" si="28"/>
      </c>
      <c r="AH88" s="349">
        <f t="shared" si="29"/>
      </c>
      <c r="AI88" s="317">
        <f t="shared" si="30"/>
      </c>
      <c r="AJ88" s="317">
        <f t="shared" si="31"/>
      </c>
      <c r="AK88" s="317">
        <f t="shared" si="32"/>
      </c>
      <c r="AL88" s="339">
        <f t="shared" si="33"/>
      </c>
      <c r="AM88" s="339">
        <f t="shared" si="34"/>
      </c>
      <c r="AN88" s="339">
        <f t="shared" si="35"/>
      </c>
      <c r="AO88" s="339">
        <f t="shared" si="36"/>
      </c>
      <c r="AP88" s="339">
        <f t="shared" si="37"/>
      </c>
      <c r="AQ88" s="339">
        <f t="shared" si="38"/>
      </c>
      <c r="AR88" s="339">
        <f t="shared" si="39"/>
      </c>
      <c r="AS88" s="339">
        <f t="shared" si="40"/>
      </c>
      <c r="AT88" s="338">
        <f t="shared" si="20"/>
      </c>
      <c r="AU88" s="338">
        <f t="shared" si="21"/>
      </c>
      <c r="AV88" s="338">
        <f t="shared" si="22"/>
      </c>
      <c r="AW88" s="338">
        <f t="shared" si="41"/>
      </c>
      <c r="AX88" s="338">
        <f t="shared" si="42"/>
      </c>
      <c r="AY88" s="338">
        <f t="shared" si="43"/>
      </c>
      <c r="AZ88" s="111">
        <f t="shared" si="23"/>
      </c>
    </row>
    <row r="89" spans="1:52" ht="34.5" customHeight="1">
      <c r="A89" s="109"/>
      <c r="P89" s="26"/>
      <c r="Q89" s="27"/>
      <c r="R89" s="91"/>
      <c r="S89" s="91"/>
      <c r="W89" s="26"/>
      <c r="AB89" s="110"/>
      <c r="AC89" s="302">
        <f t="shared" si="24"/>
      </c>
      <c r="AD89" s="317">
        <f t="shared" si="25"/>
      </c>
      <c r="AE89" s="317">
        <f t="shared" si="26"/>
      </c>
      <c r="AF89" s="348">
        <f t="shared" si="27"/>
      </c>
      <c r="AG89" s="348">
        <f t="shared" si="28"/>
      </c>
      <c r="AH89" s="349">
        <f t="shared" si="29"/>
      </c>
      <c r="AI89" s="317">
        <f t="shared" si="30"/>
      </c>
      <c r="AJ89" s="317">
        <f t="shared" si="31"/>
      </c>
      <c r="AK89" s="317">
        <f t="shared" si="32"/>
      </c>
      <c r="AL89" s="339">
        <f t="shared" si="33"/>
      </c>
      <c r="AM89" s="339">
        <f t="shared" si="34"/>
      </c>
      <c r="AN89" s="339">
        <f t="shared" si="35"/>
      </c>
      <c r="AO89" s="339">
        <f t="shared" si="36"/>
      </c>
      <c r="AP89" s="339">
        <f t="shared" si="37"/>
      </c>
      <c r="AQ89" s="339">
        <f t="shared" si="38"/>
      </c>
      <c r="AR89" s="339">
        <f t="shared" si="39"/>
      </c>
      <c r="AS89" s="339">
        <f t="shared" si="40"/>
      </c>
      <c r="AT89" s="338">
        <f aca="true" t="shared" si="44" ref="AT89:AT152">IF(AND(OR($M89&gt;0,$N89&gt;0,$O89&gt;0,$P89&gt;0,$Q89&gt;0),COUNTA($U89:$AB89)=1),"x","")</f>
      </c>
      <c r="AU89" s="338">
        <f aca="true" t="shared" si="45" ref="AU89:AU152">IF(AND(OR($M89&gt;0,$N89&gt;0,$O89&gt;0,$P89&gt;0,$Q89&gt;0),COUNTA($U89:$AB89)=2),"x","")</f>
      </c>
      <c r="AV89" s="338">
        <f aca="true" t="shared" si="46" ref="AV89:AV152">IF(AND(OR($M89&gt;0,$N89&gt;0,$O89&gt;0,$P89&gt;0,$Q89&gt;0),COUNTA($U89:$AB89)&gt;2),"x","")</f>
      </c>
      <c r="AW89" s="338">
        <f t="shared" si="41"/>
      </c>
      <c r="AX89" s="338">
        <f t="shared" si="42"/>
      </c>
      <c r="AY89" s="338">
        <f t="shared" si="43"/>
      </c>
      <c r="AZ89" s="111">
        <f aca="true" t="shared" si="47" ref="AZ89:AZ152">IF(AT89="x",9,IF(AU89="x",16,IF(AV89="x",22,IF(AW89="x",25,IF(AX89="x",40,IF(AY89="x",55,""))))))</f>
      </c>
    </row>
    <row r="90" spans="1:52" ht="34.5" customHeight="1">
      <c r="A90" s="109"/>
      <c r="P90" s="26"/>
      <c r="Q90" s="27"/>
      <c r="R90" s="91"/>
      <c r="S90" s="91"/>
      <c r="W90" s="26"/>
      <c r="AB90" s="110"/>
      <c r="AC90" s="302">
        <f t="shared" si="24"/>
      </c>
      <c r="AD90" s="317">
        <f t="shared" si="25"/>
      </c>
      <c r="AE90" s="317">
        <f t="shared" si="26"/>
      </c>
      <c r="AF90" s="348">
        <f t="shared" si="27"/>
      </c>
      <c r="AG90" s="348">
        <f t="shared" si="28"/>
      </c>
      <c r="AH90" s="349">
        <f t="shared" si="29"/>
      </c>
      <c r="AI90" s="317">
        <f t="shared" si="30"/>
      </c>
      <c r="AJ90" s="317">
        <f t="shared" si="31"/>
      </c>
      <c r="AK90" s="317">
        <f t="shared" si="32"/>
      </c>
      <c r="AL90" s="339">
        <f t="shared" si="33"/>
      </c>
      <c r="AM90" s="339">
        <f t="shared" si="34"/>
      </c>
      <c r="AN90" s="339">
        <f t="shared" si="35"/>
      </c>
      <c r="AO90" s="339">
        <f t="shared" si="36"/>
      </c>
      <c r="AP90" s="339">
        <f t="shared" si="37"/>
      </c>
      <c r="AQ90" s="339">
        <f t="shared" si="38"/>
      </c>
      <c r="AR90" s="339">
        <f t="shared" si="39"/>
      </c>
      <c r="AS90" s="339">
        <f t="shared" si="40"/>
      </c>
      <c r="AT90" s="338">
        <f t="shared" si="44"/>
      </c>
      <c r="AU90" s="338">
        <f t="shared" si="45"/>
      </c>
      <c r="AV90" s="338">
        <f t="shared" si="46"/>
      </c>
      <c r="AW90" s="338">
        <f t="shared" si="41"/>
      </c>
      <c r="AX90" s="338">
        <f t="shared" si="42"/>
      </c>
      <c r="AY90" s="338">
        <f t="shared" si="43"/>
      </c>
      <c r="AZ90" s="111">
        <f t="shared" si="47"/>
      </c>
    </row>
    <row r="91" spans="1:52" ht="34.5" customHeight="1">
      <c r="A91" s="109"/>
      <c r="P91" s="26"/>
      <c r="Q91" s="27"/>
      <c r="R91" s="91"/>
      <c r="S91" s="91"/>
      <c r="W91" s="26"/>
      <c r="AB91" s="110"/>
      <c r="AC91" s="302">
        <f t="shared" si="24"/>
      </c>
      <c r="AD91" s="317">
        <f t="shared" si="25"/>
      </c>
      <c r="AE91" s="317">
        <f t="shared" si="26"/>
      </c>
      <c r="AF91" s="348">
        <f t="shared" si="27"/>
      </c>
      <c r="AG91" s="348">
        <f t="shared" si="28"/>
      </c>
      <c r="AH91" s="349">
        <f t="shared" si="29"/>
      </c>
      <c r="AI91" s="317">
        <f t="shared" si="30"/>
      </c>
      <c r="AJ91" s="317">
        <f t="shared" si="31"/>
      </c>
      <c r="AK91" s="317">
        <f t="shared" si="32"/>
      </c>
      <c r="AL91" s="339">
        <f t="shared" si="33"/>
      </c>
      <c r="AM91" s="339">
        <f t="shared" si="34"/>
      </c>
      <c r="AN91" s="339">
        <f t="shared" si="35"/>
      </c>
      <c r="AO91" s="339">
        <f t="shared" si="36"/>
      </c>
      <c r="AP91" s="339">
        <f t="shared" si="37"/>
      </c>
      <c r="AQ91" s="339">
        <f t="shared" si="38"/>
      </c>
      <c r="AR91" s="339">
        <f t="shared" si="39"/>
      </c>
      <c r="AS91" s="339">
        <f t="shared" si="40"/>
      </c>
      <c r="AT91" s="338">
        <f t="shared" si="44"/>
      </c>
      <c r="AU91" s="338">
        <f t="shared" si="45"/>
      </c>
      <c r="AV91" s="338">
        <f t="shared" si="46"/>
      </c>
      <c r="AW91" s="338">
        <f t="shared" si="41"/>
      </c>
      <c r="AX91" s="338">
        <f t="shared" si="42"/>
      </c>
      <c r="AY91" s="338">
        <f t="shared" si="43"/>
      </c>
      <c r="AZ91" s="111">
        <f t="shared" si="47"/>
      </c>
    </row>
    <row r="92" spans="1:52" ht="34.5" customHeight="1">
      <c r="A92" s="109"/>
      <c r="P92" s="26"/>
      <c r="Q92" s="27"/>
      <c r="R92" s="91"/>
      <c r="S92" s="91"/>
      <c r="W92" s="26"/>
      <c r="AB92" s="110"/>
      <c r="AC92" s="302">
        <f t="shared" si="24"/>
      </c>
      <c r="AD92" s="317">
        <f t="shared" si="25"/>
      </c>
      <c r="AE92" s="317">
        <f t="shared" si="26"/>
      </c>
      <c r="AF92" s="348">
        <f t="shared" si="27"/>
      </c>
      <c r="AG92" s="348">
        <f t="shared" si="28"/>
      </c>
      <c r="AH92" s="349">
        <f t="shared" si="29"/>
      </c>
      <c r="AI92" s="317">
        <f t="shared" si="30"/>
      </c>
      <c r="AJ92" s="317">
        <f t="shared" si="31"/>
      </c>
      <c r="AK92" s="317">
        <f t="shared" si="32"/>
      </c>
      <c r="AL92" s="339">
        <f t="shared" si="33"/>
      </c>
      <c r="AM92" s="339">
        <f t="shared" si="34"/>
      </c>
      <c r="AN92" s="339">
        <f t="shared" si="35"/>
      </c>
      <c r="AO92" s="339">
        <f t="shared" si="36"/>
      </c>
      <c r="AP92" s="339">
        <f t="shared" si="37"/>
      </c>
      <c r="AQ92" s="339">
        <f t="shared" si="38"/>
      </c>
      <c r="AR92" s="339">
        <f t="shared" si="39"/>
      </c>
      <c r="AS92" s="339">
        <f t="shared" si="40"/>
      </c>
      <c r="AT92" s="338">
        <f t="shared" si="44"/>
      </c>
      <c r="AU92" s="338">
        <f t="shared" si="45"/>
      </c>
      <c r="AV92" s="338">
        <f t="shared" si="46"/>
      </c>
      <c r="AW92" s="338">
        <f t="shared" si="41"/>
      </c>
      <c r="AX92" s="338">
        <f t="shared" si="42"/>
      </c>
      <c r="AY92" s="338">
        <f t="shared" si="43"/>
      </c>
      <c r="AZ92" s="111">
        <f t="shared" si="47"/>
      </c>
    </row>
    <row r="93" spans="1:52" ht="34.5" customHeight="1">
      <c r="A93" s="109"/>
      <c r="P93" s="26"/>
      <c r="Q93" s="27"/>
      <c r="R93" s="91"/>
      <c r="S93" s="91"/>
      <c r="W93" s="26"/>
      <c r="AB93" s="110"/>
      <c r="AC93" s="302">
        <f t="shared" si="24"/>
      </c>
      <c r="AD93" s="317">
        <f t="shared" si="25"/>
      </c>
      <c r="AE93" s="317">
        <f t="shared" si="26"/>
      </c>
      <c r="AF93" s="348">
        <f t="shared" si="27"/>
      </c>
      <c r="AG93" s="348">
        <f t="shared" si="28"/>
      </c>
      <c r="AH93" s="349">
        <f t="shared" si="29"/>
      </c>
      <c r="AI93" s="317">
        <f t="shared" si="30"/>
      </c>
      <c r="AJ93" s="317">
        <f t="shared" si="31"/>
      </c>
      <c r="AK93" s="317">
        <f t="shared" si="32"/>
      </c>
      <c r="AL93" s="339">
        <f t="shared" si="33"/>
      </c>
      <c r="AM93" s="339">
        <f t="shared" si="34"/>
      </c>
      <c r="AN93" s="339">
        <f t="shared" si="35"/>
      </c>
      <c r="AO93" s="339">
        <f t="shared" si="36"/>
      </c>
      <c r="AP93" s="339">
        <f t="shared" si="37"/>
      </c>
      <c r="AQ93" s="339">
        <f t="shared" si="38"/>
      </c>
      <c r="AR93" s="339">
        <f t="shared" si="39"/>
      </c>
      <c r="AS93" s="339">
        <f t="shared" si="40"/>
      </c>
      <c r="AT93" s="338">
        <f t="shared" si="44"/>
      </c>
      <c r="AU93" s="338">
        <f t="shared" si="45"/>
      </c>
      <c r="AV93" s="338">
        <f t="shared" si="46"/>
      </c>
      <c r="AW93" s="338">
        <f t="shared" si="41"/>
      </c>
      <c r="AX93" s="338">
        <f t="shared" si="42"/>
      </c>
      <c r="AY93" s="338">
        <f t="shared" si="43"/>
      </c>
      <c r="AZ93" s="111">
        <f t="shared" si="47"/>
      </c>
    </row>
    <row r="94" spans="1:52" ht="34.5" customHeight="1">
      <c r="A94" s="109"/>
      <c r="P94" s="26"/>
      <c r="Q94" s="27"/>
      <c r="R94" s="91"/>
      <c r="S94" s="91"/>
      <c r="W94" s="26"/>
      <c r="AB94" s="110"/>
      <c r="AC94" s="302">
        <f t="shared" si="24"/>
      </c>
      <c r="AD94" s="317">
        <f t="shared" si="25"/>
      </c>
      <c r="AE94" s="317">
        <f t="shared" si="26"/>
      </c>
      <c r="AF94" s="348">
        <f t="shared" si="27"/>
      </c>
      <c r="AG94" s="348">
        <f t="shared" si="28"/>
      </c>
      <c r="AH94" s="349">
        <f t="shared" si="29"/>
      </c>
      <c r="AI94" s="317">
        <f t="shared" si="30"/>
      </c>
      <c r="AJ94" s="317">
        <f t="shared" si="31"/>
      </c>
      <c r="AK94" s="317">
        <f t="shared" si="32"/>
      </c>
      <c r="AL94" s="339">
        <f t="shared" si="33"/>
      </c>
      <c r="AM94" s="339">
        <f t="shared" si="34"/>
      </c>
      <c r="AN94" s="339">
        <f t="shared" si="35"/>
      </c>
      <c r="AO94" s="339">
        <f t="shared" si="36"/>
      </c>
      <c r="AP94" s="339">
        <f t="shared" si="37"/>
      </c>
      <c r="AQ94" s="339">
        <f t="shared" si="38"/>
      </c>
      <c r="AR94" s="339">
        <f t="shared" si="39"/>
      </c>
      <c r="AS94" s="339">
        <f t="shared" si="40"/>
      </c>
      <c r="AT94" s="338">
        <f t="shared" si="44"/>
      </c>
      <c r="AU94" s="338">
        <f t="shared" si="45"/>
      </c>
      <c r="AV94" s="338">
        <f t="shared" si="46"/>
      </c>
      <c r="AW94" s="338">
        <f t="shared" si="41"/>
      </c>
      <c r="AX94" s="338">
        <f t="shared" si="42"/>
      </c>
      <c r="AY94" s="338">
        <f t="shared" si="43"/>
      </c>
      <c r="AZ94" s="111">
        <f t="shared" si="47"/>
      </c>
    </row>
    <row r="95" spans="1:52" ht="34.5" customHeight="1">
      <c r="A95" s="109"/>
      <c r="P95" s="26"/>
      <c r="Q95" s="27"/>
      <c r="R95" s="91"/>
      <c r="S95" s="91"/>
      <c r="W95" s="26"/>
      <c r="AB95" s="110"/>
      <c r="AC95" s="302">
        <f t="shared" si="24"/>
      </c>
      <c r="AD95" s="317">
        <f t="shared" si="25"/>
      </c>
      <c r="AE95" s="317">
        <f t="shared" si="26"/>
      </c>
      <c r="AF95" s="348">
        <f t="shared" si="27"/>
      </c>
      <c r="AG95" s="348">
        <f t="shared" si="28"/>
      </c>
      <c r="AH95" s="349">
        <f t="shared" si="29"/>
      </c>
      <c r="AI95" s="317">
        <f t="shared" si="30"/>
      </c>
      <c r="AJ95" s="317">
        <f t="shared" si="31"/>
      </c>
      <c r="AK95" s="317">
        <f t="shared" si="32"/>
      </c>
      <c r="AL95" s="339">
        <f t="shared" si="33"/>
      </c>
      <c r="AM95" s="339">
        <f t="shared" si="34"/>
      </c>
      <c r="AN95" s="339">
        <f t="shared" si="35"/>
      </c>
      <c r="AO95" s="339">
        <f t="shared" si="36"/>
      </c>
      <c r="AP95" s="339">
        <f t="shared" si="37"/>
      </c>
      <c r="AQ95" s="339">
        <f t="shared" si="38"/>
      </c>
      <c r="AR95" s="339">
        <f t="shared" si="39"/>
      </c>
      <c r="AS95" s="339">
        <f t="shared" si="40"/>
      </c>
      <c r="AT95" s="338">
        <f t="shared" si="44"/>
      </c>
      <c r="AU95" s="338">
        <f t="shared" si="45"/>
      </c>
      <c r="AV95" s="338">
        <f t="shared" si="46"/>
      </c>
      <c r="AW95" s="338">
        <f t="shared" si="41"/>
      </c>
      <c r="AX95" s="338">
        <f t="shared" si="42"/>
      </c>
      <c r="AY95" s="338">
        <f t="shared" si="43"/>
      </c>
      <c r="AZ95" s="111">
        <f t="shared" si="47"/>
      </c>
    </row>
    <row r="96" spans="1:52" ht="34.5" customHeight="1">
      <c r="A96" s="109"/>
      <c r="P96" s="26"/>
      <c r="Q96" s="27"/>
      <c r="R96" s="91"/>
      <c r="S96" s="91"/>
      <c r="W96" s="26"/>
      <c r="AB96" s="110"/>
      <c r="AC96" s="302">
        <f t="shared" si="24"/>
      </c>
      <c r="AD96" s="317">
        <f t="shared" si="25"/>
      </c>
      <c r="AE96" s="317">
        <f t="shared" si="26"/>
      </c>
      <c r="AF96" s="348">
        <f t="shared" si="27"/>
      </c>
      <c r="AG96" s="348">
        <f t="shared" si="28"/>
      </c>
      <c r="AH96" s="349">
        <f t="shared" si="29"/>
      </c>
      <c r="AI96" s="317">
        <f t="shared" si="30"/>
      </c>
      <c r="AJ96" s="317">
        <f t="shared" si="31"/>
      </c>
      <c r="AK96" s="317">
        <f t="shared" si="32"/>
      </c>
      <c r="AL96" s="339">
        <f t="shared" si="33"/>
      </c>
      <c r="AM96" s="339">
        <f t="shared" si="34"/>
      </c>
      <c r="AN96" s="339">
        <f t="shared" si="35"/>
      </c>
      <c r="AO96" s="339">
        <f t="shared" si="36"/>
      </c>
      <c r="AP96" s="339">
        <f t="shared" si="37"/>
      </c>
      <c r="AQ96" s="339">
        <f t="shared" si="38"/>
      </c>
      <c r="AR96" s="339">
        <f t="shared" si="39"/>
      </c>
      <c r="AS96" s="339">
        <f t="shared" si="40"/>
      </c>
      <c r="AT96" s="338">
        <f t="shared" si="44"/>
      </c>
      <c r="AU96" s="338">
        <f t="shared" si="45"/>
      </c>
      <c r="AV96" s="338">
        <f t="shared" si="46"/>
      </c>
      <c r="AW96" s="338">
        <f t="shared" si="41"/>
      </c>
      <c r="AX96" s="338">
        <f t="shared" si="42"/>
      </c>
      <c r="AY96" s="338">
        <f t="shared" si="43"/>
      </c>
      <c r="AZ96" s="111">
        <f t="shared" si="47"/>
      </c>
    </row>
    <row r="97" spans="1:52" ht="34.5" customHeight="1">
      <c r="A97" s="109"/>
      <c r="P97" s="26"/>
      <c r="Q97" s="27"/>
      <c r="R97" s="91"/>
      <c r="S97" s="91"/>
      <c r="W97" s="26"/>
      <c r="AB97" s="110"/>
      <c r="AC97" s="302">
        <f t="shared" si="24"/>
      </c>
      <c r="AD97" s="317">
        <f t="shared" si="25"/>
      </c>
      <c r="AE97" s="317">
        <f t="shared" si="26"/>
      </c>
      <c r="AF97" s="348">
        <f t="shared" si="27"/>
      </c>
      <c r="AG97" s="348">
        <f t="shared" si="28"/>
      </c>
      <c r="AH97" s="349">
        <f t="shared" si="29"/>
      </c>
      <c r="AI97" s="317">
        <f t="shared" si="30"/>
      </c>
      <c r="AJ97" s="317">
        <f t="shared" si="31"/>
      </c>
      <c r="AK97" s="317">
        <f t="shared" si="32"/>
      </c>
      <c r="AL97" s="339">
        <f t="shared" si="33"/>
      </c>
      <c r="AM97" s="339">
        <f t="shared" si="34"/>
      </c>
      <c r="AN97" s="339">
        <f t="shared" si="35"/>
      </c>
      <c r="AO97" s="339">
        <f t="shared" si="36"/>
      </c>
      <c r="AP97" s="339">
        <f t="shared" si="37"/>
      </c>
      <c r="AQ97" s="339">
        <f t="shared" si="38"/>
      </c>
      <c r="AR97" s="339">
        <f t="shared" si="39"/>
      </c>
      <c r="AS97" s="339">
        <f t="shared" si="40"/>
      </c>
      <c r="AT97" s="338">
        <f t="shared" si="44"/>
      </c>
      <c r="AU97" s="338">
        <f t="shared" si="45"/>
      </c>
      <c r="AV97" s="338">
        <f t="shared" si="46"/>
      </c>
      <c r="AW97" s="338">
        <f t="shared" si="41"/>
      </c>
      <c r="AX97" s="338">
        <f t="shared" si="42"/>
      </c>
      <c r="AY97" s="338">
        <f t="shared" si="43"/>
      </c>
      <c r="AZ97" s="111">
        <f t="shared" si="47"/>
      </c>
    </row>
    <row r="98" spans="1:52" ht="34.5" customHeight="1">
      <c r="A98" s="109"/>
      <c r="P98" s="26"/>
      <c r="Q98" s="27"/>
      <c r="R98" s="91"/>
      <c r="S98" s="91"/>
      <c r="AB98" s="110"/>
      <c r="AC98" s="302">
        <f t="shared" si="24"/>
      </c>
      <c r="AD98" s="317">
        <f t="shared" si="25"/>
      </c>
      <c r="AE98" s="317">
        <f t="shared" si="26"/>
      </c>
      <c r="AF98" s="348">
        <f t="shared" si="27"/>
      </c>
      <c r="AG98" s="348">
        <f t="shared" si="28"/>
      </c>
      <c r="AH98" s="349">
        <f t="shared" si="29"/>
      </c>
      <c r="AI98" s="317">
        <f t="shared" si="30"/>
      </c>
      <c r="AJ98" s="317">
        <f t="shared" si="31"/>
      </c>
      <c r="AK98" s="317">
        <f t="shared" si="32"/>
      </c>
      <c r="AL98" s="339">
        <f t="shared" si="33"/>
      </c>
      <c r="AM98" s="339">
        <f t="shared" si="34"/>
      </c>
      <c r="AN98" s="339">
        <f t="shared" si="35"/>
      </c>
      <c r="AO98" s="339">
        <f t="shared" si="36"/>
      </c>
      <c r="AP98" s="339">
        <f t="shared" si="37"/>
      </c>
      <c r="AQ98" s="339">
        <f t="shared" si="38"/>
      </c>
      <c r="AR98" s="339">
        <f t="shared" si="39"/>
      </c>
      <c r="AS98" s="339">
        <f t="shared" si="40"/>
      </c>
      <c r="AT98" s="338">
        <f t="shared" si="44"/>
      </c>
      <c r="AU98" s="338">
        <f t="shared" si="45"/>
      </c>
      <c r="AV98" s="338">
        <f t="shared" si="46"/>
      </c>
      <c r="AW98" s="338">
        <f t="shared" si="41"/>
      </c>
      <c r="AX98" s="338">
        <f t="shared" si="42"/>
      </c>
      <c r="AY98" s="338">
        <f t="shared" si="43"/>
      </c>
      <c r="AZ98" s="111">
        <f t="shared" si="47"/>
      </c>
    </row>
    <row r="99" spans="1:52" ht="34.5" customHeight="1">
      <c r="A99" s="109"/>
      <c r="P99" s="26"/>
      <c r="Q99" s="27"/>
      <c r="R99" s="91"/>
      <c r="S99" s="91"/>
      <c r="AB99" s="110"/>
      <c r="AC99" s="302">
        <f t="shared" si="24"/>
      </c>
      <c r="AD99" s="317">
        <f t="shared" si="25"/>
      </c>
      <c r="AE99" s="317">
        <f t="shared" si="26"/>
      </c>
      <c r="AF99" s="348">
        <f t="shared" si="27"/>
      </c>
      <c r="AG99" s="348">
        <f t="shared" si="28"/>
      </c>
      <c r="AH99" s="349">
        <f t="shared" si="29"/>
      </c>
      <c r="AI99" s="317">
        <f t="shared" si="30"/>
      </c>
      <c r="AJ99" s="317">
        <f t="shared" si="31"/>
      </c>
      <c r="AK99" s="317">
        <f t="shared" si="32"/>
      </c>
      <c r="AL99" s="339">
        <f t="shared" si="33"/>
      </c>
      <c r="AM99" s="339">
        <f t="shared" si="34"/>
      </c>
      <c r="AN99" s="339">
        <f t="shared" si="35"/>
      </c>
      <c r="AO99" s="339">
        <f t="shared" si="36"/>
      </c>
      <c r="AP99" s="339">
        <f t="shared" si="37"/>
      </c>
      <c r="AQ99" s="339">
        <f t="shared" si="38"/>
      </c>
      <c r="AR99" s="339">
        <f t="shared" si="39"/>
      </c>
      <c r="AS99" s="339">
        <f t="shared" si="40"/>
      </c>
      <c r="AT99" s="338">
        <f t="shared" si="44"/>
      </c>
      <c r="AU99" s="338">
        <f t="shared" si="45"/>
      </c>
      <c r="AV99" s="338">
        <f t="shared" si="46"/>
      </c>
      <c r="AW99" s="338">
        <f t="shared" si="41"/>
      </c>
      <c r="AX99" s="338">
        <f t="shared" si="42"/>
      </c>
      <c r="AY99" s="338">
        <f t="shared" si="43"/>
      </c>
      <c r="AZ99" s="111">
        <f t="shared" si="47"/>
      </c>
    </row>
    <row r="100" spans="1:52" ht="34.5" customHeight="1">
      <c r="A100" s="109"/>
      <c r="P100" s="26"/>
      <c r="Q100" s="27"/>
      <c r="R100" s="91"/>
      <c r="S100" s="91"/>
      <c r="AB100" s="110"/>
      <c r="AC100" s="302">
        <f t="shared" si="24"/>
      </c>
      <c r="AD100" s="317">
        <f t="shared" si="25"/>
      </c>
      <c r="AE100" s="317">
        <f t="shared" si="26"/>
      </c>
      <c r="AF100" s="348">
        <f t="shared" si="27"/>
      </c>
      <c r="AG100" s="348">
        <f t="shared" si="28"/>
      </c>
      <c r="AH100" s="349">
        <f t="shared" si="29"/>
      </c>
      <c r="AI100" s="317">
        <f t="shared" si="30"/>
      </c>
      <c r="AJ100" s="317">
        <f t="shared" si="31"/>
      </c>
      <c r="AK100" s="317">
        <f t="shared" si="32"/>
      </c>
      <c r="AL100" s="339">
        <f t="shared" si="33"/>
      </c>
      <c r="AM100" s="339">
        <f t="shared" si="34"/>
      </c>
      <c r="AN100" s="339">
        <f t="shared" si="35"/>
      </c>
      <c r="AO100" s="339">
        <f t="shared" si="36"/>
      </c>
      <c r="AP100" s="339">
        <f t="shared" si="37"/>
      </c>
      <c r="AQ100" s="339">
        <f t="shared" si="38"/>
      </c>
      <c r="AR100" s="339">
        <f t="shared" si="39"/>
      </c>
      <c r="AS100" s="339">
        <f t="shared" si="40"/>
      </c>
      <c r="AT100" s="338">
        <f t="shared" si="44"/>
      </c>
      <c r="AU100" s="338">
        <f t="shared" si="45"/>
      </c>
      <c r="AV100" s="338">
        <f t="shared" si="46"/>
      </c>
      <c r="AW100" s="338">
        <f t="shared" si="41"/>
      </c>
      <c r="AX100" s="338">
        <f t="shared" si="42"/>
      </c>
      <c r="AY100" s="338">
        <f t="shared" si="43"/>
      </c>
      <c r="AZ100" s="111">
        <f t="shared" si="47"/>
      </c>
    </row>
    <row r="101" spans="1:52" ht="34.5" customHeight="1">
      <c r="A101" s="109"/>
      <c r="P101" s="26"/>
      <c r="Q101" s="27"/>
      <c r="R101" s="91"/>
      <c r="S101" s="91"/>
      <c r="AB101" s="110"/>
      <c r="AC101" s="302">
        <f t="shared" si="24"/>
      </c>
      <c r="AD101" s="317">
        <f t="shared" si="25"/>
      </c>
      <c r="AE101" s="317">
        <f t="shared" si="26"/>
      </c>
      <c r="AF101" s="348">
        <f t="shared" si="27"/>
      </c>
      <c r="AG101" s="348">
        <f t="shared" si="28"/>
      </c>
      <c r="AH101" s="349">
        <f t="shared" si="29"/>
      </c>
      <c r="AI101" s="317">
        <f t="shared" si="30"/>
      </c>
      <c r="AJ101" s="317">
        <f t="shared" si="31"/>
      </c>
      <c r="AK101" s="317">
        <f t="shared" si="32"/>
      </c>
      <c r="AL101" s="339">
        <f t="shared" si="33"/>
      </c>
      <c r="AM101" s="339">
        <f t="shared" si="34"/>
      </c>
      <c r="AN101" s="339">
        <f t="shared" si="35"/>
      </c>
      <c r="AO101" s="339">
        <f t="shared" si="36"/>
      </c>
      <c r="AP101" s="339">
        <f t="shared" si="37"/>
      </c>
      <c r="AQ101" s="339">
        <f t="shared" si="38"/>
      </c>
      <c r="AR101" s="339">
        <f t="shared" si="39"/>
      </c>
      <c r="AS101" s="339">
        <f t="shared" si="40"/>
      </c>
      <c r="AT101" s="338">
        <f t="shared" si="44"/>
      </c>
      <c r="AU101" s="338">
        <f t="shared" si="45"/>
      </c>
      <c r="AV101" s="338">
        <f t="shared" si="46"/>
      </c>
      <c r="AW101" s="338">
        <f t="shared" si="41"/>
      </c>
      <c r="AX101" s="338">
        <f t="shared" si="42"/>
      </c>
      <c r="AY101" s="338">
        <f t="shared" si="43"/>
      </c>
      <c r="AZ101" s="111">
        <f t="shared" si="47"/>
      </c>
    </row>
    <row r="102" spans="1:52" ht="34.5" customHeight="1">
      <c r="A102" s="109"/>
      <c r="P102" s="26"/>
      <c r="Q102" s="27"/>
      <c r="R102" s="91"/>
      <c r="S102" s="91"/>
      <c r="AB102" s="110"/>
      <c r="AC102" s="302">
        <f t="shared" si="24"/>
      </c>
      <c r="AD102" s="317">
        <f t="shared" si="25"/>
      </c>
      <c r="AE102" s="317">
        <f t="shared" si="26"/>
      </c>
      <c r="AF102" s="348">
        <f t="shared" si="27"/>
      </c>
      <c r="AG102" s="348">
        <f t="shared" si="28"/>
      </c>
      <c r="AH102" s="349">
        <f t="shared" si="29"/>
      </c>
      <c r="AI102" s="317">
        <f t="shared" si="30"/>
      </c>
      <c r="AJ102" s="317">
        <f t="shared" si="31"/>
      </c>
      <c r="AK102" s="317">
        <f t="shared" si="32"/>
      </c>
      <c r="AL102" s="339">
        <f t="shared" si="33"/>
      </c>
      <c r="AM102" s="339">
        <f t="shared" si="34"/>
      </c>
      <c r="AN102" s="339">
        <f t="shared" si="35"/>
      </c>
      <c r="AO102" s="339">
        <f t="shared" si="36"/>
      </c>
      <c r="AP102" s="339">
        <f t="shared" si="37"/>
      </c>
      <c r="AQ102" s="339">
        <f t="shared" si="38"/>
      </c>
      <c r="AR102" s="339">
        <f t="shared" si="39"/>
      </c>
      <c r="AS102" s="339">
        <f t="shared" si="40"/>
      </c>
      <c r="AT102" s="338">
        <f t="shared" si="44"/>
      </c>
      <c r="AU102" s="338">
        <f t="shared" si="45"/>
      </c>
      <c r="AV102" s="338">
        <f t="shared" si="46"/>
      </c>
      <c r="AW102" s="338">
        <f t="shared" si="41"/>
      </c>
      <c r="AX102" s="338">
        <f t="shared" si="42"/>
      </c>
      <c r="AY102" s="338">
        <f t="shared" si="43"/>
      </c>
      <c r="AZ102" s="111">
        <f t="shared" si="47"/>
      </c>
    </row>
    <row r="103" spans="1:52" ht="34.5" customHeight="1">
      <c r="A103" s="109"/>
      <c r="P103" s="26"/>
      <c r="Q103" s="27"/>
      <c r="R103" s="91"/>
      <c r="S103" s="91"/>
      <c r="AB103" s="110"/>
      <c r="AC103" s="302">
        <f t="shared" si="24"/>
      </c>
      <c r="AD103" s="317">
        <f t="shared" si="25"/>
      </c>
      <c r="AE103" s="317">
        <f t="shared" si="26"/>
      </c>
      <c r="AF103" s="348">
        <f t="shared" si="27"/>
      </c>
      <c r="AG103" s="348">
        <f t="shared" si="28"/>
      </c>
      <c r="AH103" s="349">
        <f t="shared" si="29"/>
      </c>
      <c r="AI103" s="317">
        <f t="shared" si="30"/>
      </c>
      <c r="AJ103" s="317">
        <f t="shared" si="31"/>
      </c>
      <c r="AK103" s="317">
        <f t="shared" si="32"/>
      </c>
      <c r="AL103" s="339">
        <f t="shared" si="33"/>
      </c>
      <c r="AM103" s="339">
        <f t="shared" si="34"/>
      </c>
      <c r="AN103" s="339">
        <f t="shared" si="35"/>
      </c>
      <c r="AO103" s="339">
        <f t="shared" si="36"/>
      </c>
      <c r="AP103" s="339">
        <f t="shared" si="37"/>
      </c>
      <c r="AQ103" s="339">
        <f t="shared" si="38"/>
      </c>
      <c r="AR103" s="339">
        <f t="shared" si="39"/>
      </c>
      <c r="AS103" s="339">
        <f t="shared" si="40"/>
      </c>
      <c r="AT103" s="338">
        <f t="shared" si="44"/>
      </c>
      <c r="AU103" s="338">
        <f t="shared" si="45"/>
      </c>
      <c r="AV103" s="338">
        <f t="shared" si="46"/>
      </c>
      <c r="AW103" s="338">
        <f t="shared" si="41"/>
      </c>
      <c r="AX103" s="338">
        <f t="shared" si="42"/>
      </c>
      <c r="AY103" s="338">
        <f t="shared" si="43"/>
      </c>
      <c r="AZ103" s="111">
        <f t="shared" si="47"/>
      </c>
    </row>
    <row r="104" spans="1:52" ht="34.5" customHeight="1">
      <c r="A104" s="109"/>
      <c r="P104" s="26"/>
      <c r="Q104" s="27"/>
      <c r="R104" s="91"/>
      <c r="S104" s="91"/>
      <c r="AB104" s="110"/>
      <c r="AC104" s="302">
        <f t="shared" si="24"/>
      </c>
      <c r="AD104" s="317">
        <f t="shared" si="25"/>
      </c>
      <c r="AE104" s="317">
        <f t="shared" si="26"/>
      </c>
      <c r="AF104" s="348">
        <f t="shared" si="27"/>
      </c>
      <c r="AG104" s="348">
        <f t="shared" si="28"/>
      </c>
      <c r="AH104" s="349">
        <f t="shared" si="29"/>
      </c>
      <c r="AI104" s="317">
        <f t="shared" si="30"/>
      </c>
      <c r="AJ104" s="317">
        <f t="shared" si="31"/>
      </c>
      <c r="AK104" s="317">
        <f t="shared" si="32"/>
      </c>
      <c r="AL104" s="339">
        <f t="shared" si="33"/>
      </c>
      <c r="AM104" s="339">
        <f t="shared" si="34"/>
      </c>
      <c r="AN104" s="339">
        <f t="shared" si="35"/>
      </c>
      <c r="AO104" s="339">
        <f t="shared" si="36"/>
      </c>
      <c r="AP104" s="339">
        <f t="shared" si="37"/>
      </c>
      <c r="AQ104" s="339">
        <f t="shared" si="38"/>
      </c>
      <c r="AR104" s="339">
        <f t="shared" si="39"/>
      </c>
      <c r="AS104" s="339">
        <f t="shared" si="40"/>
      </c>
      <c r="AT104" s="338">
        <f t="shared" si="44"/>
      </c>
      <c r="AU104" s="338">
        <f t="shared" si="45"/>
      </c>
      <c r="AV104" s="338">
        <f t="shared" si="46"/>
      </c>
      <c r="AW104" s="338">
        <f t="shared" si="41"/>
      </c>
      <c r="AX104" s="338">
        <f t="shared" si="42"/>
      </c>
      <c r="AY104" s="338">
        <f t="shared" si="43"/>
      </c>
      <c r="AZ104" s="111">
        <f t="shared" si="47"/>
      </c>
    </row>
    <row r="105" spans="1:52" ht="34.5" customHeight="1">
      <c r="A105" s="109"/>
      <c r="P105" s="26"/>
      <c r="Q105" s="27"/>
      <c r="R105" s="91"/>
      <c r="S105" s="91"/>
      <c r="AB105" s="110"/>
      <c r="AC105" s="302">
        <f t="shared" si="24"/>
      </c>
      <c r="AD105" s="317">
        <f t="shared" si="25"/>
      </c>
      <c r="AE105" s="317">
        <f t="shared" si="26"/>
      </c>
      <c r="AF105" s="348">
        <f t="shared" si="27"/>
      </c>
      <c r="AG105" s="348">
        <f t="shared" si="28"/>
      </c>
      <c r="AH105" s="349">
        <f t="shared" si="29"/>
      </c>
      <c r="AI105" s="317">
        <f t="shared" si="30"/>
      </c>
      <c r="AJ105" s="317">
        <f t="shared" si="31"/>
      </c>
      <c r="AK105" s="317">
        <f t="shared" si="32"/>
      </c>
      <c r="AL105" s="339">
        <f t="shared" si="33"/>
      </c>
      <c r="AM105" s="339">
        <f t="shared" si="34"/>
      </c>
      <c r="AN105" s="339">
        <f t="shared" si="35"/>
      </c>
      <c r="AO105" s="339">
        <f t="shared" si="36"/>
      </c>
      <c r="AP105" s="339">
        <f t="shared" si="37"/>
      </c>
      <c r="AQ105" s="339">
        <f t="shared" si="38"/>
      </c>
      <c r="AR105" s="339">
        <f t="shared" si="39"/>
      </c>
      <c r="AS105" s="339">
        <f t="shared" si="40"/>
      </c>
      <c r="AT105" s="338">
        <f t="shared" si="44"/>
      </c>
      <c r="AU105" s="338">
        <f t="shared" si="45"/>
      </c>
      <c r="AV105" s="338">
        <f t="shared" si="46"/>
      </c>
      <c r="AW105" s="338">
        <f t="shared" si="41"/>
      </c>
      <c r="AX105" s="338">
        <f t="shared" si="42"/>
      </c>
      <c r="AY105" s="338">
        <f t="shared" si="43"/>
      </c>
      <c r="AZ105" s="111">
        <f t="shared" si="47"/>
      </c>
    </row>
    <row r="106" spans="1:52" ht="34.5" customHeight="1">
      <c r="A106" s="109"/>
      <c r="P106" s="26"/>
      <c r="Q106" s="27"/>
      <c r="R106" s="91"/>
      <c r="S106" s="91"/>
      <c r="AB106" s="110"/>
      <c r="AC106" s="302">
        <f t="shared" si="24"/>
      </c>
      <c r="AD106" s="317">
        <f t="shared" si="25"/>
      </c>
      <c r="AE106" s="317">
        <f t="shared" si="26"/>
      </c>
      <c r="AF106" s="348">
        <f t="shared" si="27"/>
      </c>
      <c r="AG106" s="348">
        <f t="shared" si="28"/>
      </c>
      <c r="AH106" s="349">
        <f t="shared" si="29"/>
      </c>
      <c r="AI106" s="317">
        <f t="shared" si="30"/>
      </c>
      <c r="AJ106" s="317">
        <f t="shared" si="31"/>
      </c>
      <c r="AK106" s="317">
        <f t="shared" si="32"/>
      </c>
      <c r="AL106" s="339">
        <f t="shared" si="33"/>
      </c>
      <c r="AM106" s="339">
        <f t="shared" si="34"/>
      </c>
      <c r="AN106" s="339">
        <f t="shared" si="35"/>
      </c>
      <c r="AO106" s="339">
        <f t="shared" si="36"/>
      </c>
      <c r="AP106" s="339">
        <f t="shared" si="37"/>
      </c>
      <c r="AQ106" s="339">
        <f t="shared" si="38"/>
      </c>
      <c r="AR106" s="339">
        <f t="shared" si="39"/>
      </c>
      <c r="AS106" s="339">
        <f t="shared" si="40"/>
      </c>
      <c r="AT106" s="338">
        <f t="shared" si="44"/>
      </c>
      <c r="AU106" s="338">
        <f t="shared" si="45"/>
      </c>
      <c r="AV106" s="338">
        <f t="shared" si="46"/>
      </c>
      <c r="AW106" s="338">
        <f t="shared" si="41"/>
      </c>
      <c r="AX106" s="338">
        <f t="shared" si="42"/>
      </c>
      <c r="AY106" s="338">
        <f t="shared" si="43"/>
      </c>
      <c r="AZ106" s="111">
        <f t="shared" si="47"/>
      </c>
    </row>
    <row r="107" spans="1:52" ht="34.5" customHeight="1">
      <c r="A107" s="109"/>
      <c r="P107" s="26"/>
      <c r="Q107" s="27"/>
      <c r="R107" s="91"/>
      <c r="S107" s="91"/>
      <c r="AB107" s="110"/>
      <c r="AC107" s="302">
        <f t="shared" si="24"/>
      </c>
      <c r="AD107" s="317">
        <f t="shared" si="25"/>
      </c>
      <c r="AE107" s="317">
        <f t="shared" si="26"/>
      </c>
      <c r="AF107" s="348">
        <f t="shared" si="27"/>
      </c>
      <c r="AG107" s="348">
        <f t="shared" si="28"/>
      </c>
      <c r="AH107" s="349">
        <f t="shared" si="29"/>
      </c>
      <c r="AI107" s="317">
        <f t="shared" si="30"/>
      </c>
      <c r="AJ107" s="317">
        <f t="shared" si="31"/>
      </c>
      <c r="AK107" s="317">
        <f t="shared" si="32"/>
      </c>
      <c r="AL107" s="339">
        <f t="shared" si="33"/>
      </c>
      <c r="AM107" s="339">
        <f t="shared" si="34"/>
      </c>
      <c r="AN107" s="339">
        <f t="shared" si="35"/>
      </c>
      <c r="AO107" s="339">
        <f t="shared" si="36"/>
      </c>
      <c r="AP107" s="339">
        <f t="shared" si="37"/>
      </c>
      <c r="AQ107" s="339">
        <f t="shared" si="38"/>
      </c>
      <c r="AR107" s="339">
        <f t="shared" si="39"/>
      </c>
      <c r="AS107" s="339">
        <f t="shared" si="40"/>
      </c>
      <c r="AT107" s="338">
        <f t="shared" si="44"/>
      </c>
      <c r="AU107" s="338">
        <f t="shared" si="45"/>
      </c>
      <c r="AV107" s="338">
        <f t="shared" si="46"/>
      </c>
      <c r="AW107" s="338">
        <f t="shared" si="41"/>
      </c>
      <c r="AX107" s="338">
        <f t="shared" si="42"/>
      </c>
      <c r="AY107" s="338">
        <f t="shared" si="43"/>
      </c>
      <c r="AZ107" s="111">
        <f t="shared" si="47"/>
      </c>
    </row>
    <row r="108" spans="1:52" ht="34.5" customHeight="1">
      <c r="A108" s="109"/>
      <c r="P108" s="26"/>
      <c r="Q108" s="27"/>
      <c r="R108" s="91"/>
      <c r="S108" s="91"/>
      <c r="AB108" s="110"/>
      <c r="AC108" s="302">
        <f t="shared" si="24"/>
      </c>
      <c r="AD108" s="317">
        <f t="shared" si="25"/>
      </c>
      <c r="AE108" s="317">
        <f t="shared" si="26"/>
      </c>
      <c r="AF108" s="348">
        <f t="shared" si="27"/>
      </c>
      <c r="AG108" s="348">
        <f t="shared" si="28"/>
      </c>
      <c r="AH108" s="349">
        <f t="shared" si="29"/>
      </c>
      <c r="AI108" s="317">
        <f t="shared" si="30"/>
      </c>
      <c r="AJ108" s="317">
        <f t="shared" si="31"/>
      </c>
      <c r="AK108" s="317">
        <f t="shared" si="32"/>
      </c>
      <c r="AL108" s="339">
        <f t="shared" si="33"/>
      </c>
      <c r="AM108" s="339">
        <f t="shared" si="34"/>
      </c>
      <c r="AN108" s="339">
        <f t="shared" si="35"/>
      </c>
      <c r="AO108" s="339">
        <f t="shared" si="36"/>
      </c>
      <c r="AP108" s="339">
        <f t="shared" si="37"/>
      </c>
      <c r="AQ108" s="339">
        <f t="shared" si="38"/>
      </c>
      <c r="AR108" s="339">
        <f t="shared" si="39"/>
      </c>
      <c r="AS108" s="339">
        <f t="shared" si="40"/>
      </c>
      <c r="AT108" s="338">
        <f t="shared" si="44"/>
      </c>
      <c r="AU108" s="338">
        <f t="shared" si="45"/>
      </c>
      <c r="AV108" s="338">
        <f t="shared" si="46"/>
      </c>
      <c r="AW108" s="338">
        <f t="shared" si="41"/>
      </c>
      <c r="AX108" s="338">
        <f t="shared" si="42"/>
      </c>
      <c r="AY108" s="338">
        <f t="shared" si="43"/>
      </c>
      <c r="AZ108" s="111">
        <f t="shared" si="47"/>
      </c>
    </row>
    <row r="109" spans="1:52" ht="34.5" customHeight="1">
      <c r="A109" s="109"/>
      <c r="P109" s="26"/>
      <c r="Q109" s="27"/>
      <c r="R109" s="91"/>
      <c r="S109" s="91"/>
      <c r="AB109" s="110"/>
      <c r="AC109" s="302">
        <f t="shared" si="24"/>
      </c>
      <c r="AD109" s="317">
        <f t="shared" si="25"/>
      </c>
      <c r="AE109" s="317">
        <f t="shared" si="26"/>
      </c>
      <c r="AF109" s="348">
        <f t="shared" si="27"/>
      </c>
      <c r="AG109" s="348">
        <f t="shared" si="28"/>
      </c>
      <c r="AH109" s="349">
        <f t="shared" si="29"/>
      </c>
      <c r="AI109" s="317">
        <f t="shared" si="30"/>
      </c>
      <c r="AJ109" s="317">
        <f t="shared" si="31"/>
      </c>
      <c r="AK109" s="317">
        <f t="shared" si="32"/>
      </c>
      <c r="AL109" s="339">
        <f t="shared" si="33"/>
      </c>
      <c r="AM109" s="339">
        <f t="shared" si="34"/>
      </c>
      <c r="AN109" s="339">
        <f t="shared" si="35"/>
      </c>
      <c r="AO109" s="339">
        <f t="shared" si="36"/>
      </c>
      <c r="AP109" s="339">
        <f t="shared" si="37"/>
      </c>
      <c r="AQ109" s="339">
        <f t="shared" si="38"/>
      </c>
      <c r="AR109" s="339">
        <f t="shared" si="39"/>
      </c>
      <c r="AS109" s="339">
        <f t="shared" si="40"/>
      </c>
      <c r="AT109" s="338">
        <f t="shared" si="44"/>
      </c>
      <c r="AU109" s="338">
        <f t="shared" si="45"/>
      </c>
      <c r="AV109" s="338">
        <f t="shared" si="46"/>
      </c>
      <c r="AW109" s="338">
        <f t="shared" si="41"/>
      </c>
      <c r="AX109" s="338">
        <f t="shared" si="42"/>
      </c>
      <c r="AY109" s="338">
        <f t="shared" si="43"/>
      </c>
      <c r="AZ109" s="111">
        <f t="shared" si="47"/>
      </c>
    </row>
    <row r="110" spans="1:52" ht="34.5" customHeight="1">
      <c r="A110" s="109"/>
      <c r="P110" s="26"/>
      <c r="Q110" s="27"/>
      <c r="R110" s="91"/>
      <c r="S110" s="91"/>
      <c r="AB110" s="110"/>
      <c r="AC110" s="302">
        <f t="shared" si="24"/>
      </c>
      <c r="AD110" s="317">
        <f t="shared" si="25"/>
      </c>
      <c r="AE110" s="317">
        <f t="shared" si="26"/>
      </c>
      <c r="AF110" s="348">
        <f t="shared" si="27"/>
      </c>
      <c r="AG110" s="348">
        <f t="shared" si="28"/>
      </c>
      <c r="AH110" s="349">
        <f t="shared" si="29"/>
      </c>
      <c r="AI110" s="317">
        <f t="shared" si="30"/>
      </c>
      <c r="AJ110" s="317">
        <f t="shared" si="31"/>
      </c>
      <c r="AK110" s="317">
        <f t="shared" si="32"/>
      </c>
      <c r="AL110" s="339">
        <f t="shared" si="33"/>
      </c>
      <c r="AM110" s="339">
        <f t="shared" si="34"/>
      </c>
      <c r="AN110" s="339">
        <f t="shared" si="35"/>
      </c>
      <c r="AO110" s="339">
        <f t="shared" si="36"/>
      </c>
      <c r="AP110" s="339">
        <f t="shared" si="37"/>
      </c>
      <c r="AQ110" s="339">
        <f t="shared" si="38"/>
      </c>
      <c r="AR110" s="339">
        <f t="shared" si="39"/>
      </c>
      <c r="AS110" s="339">
        <f t="shared" si="40"/>
      </c>
      <c r="AT110" s="338">
        <f t="shared" si="44"/>
      </c>
      <c r="AU110" s="338">
        <f t="shared" si="45"/>
      </c>
      <c r="AV110" s="338">
        <f t="shared" si="46"/>
      </c>
      <c r="AW110" s="338">
        <f t="shared" si="41"/>
      </c>
      <c r="AX110" s="338">
        <f t="shared" si="42"/>
      </c>
      <c r="AY110" s="338">
        <f t="shared" si="43"/>
      </c>
      <c r="AZ110" s="111">
        <f t="shared" si="47"/>
      </c>
    </row>
    <row r="111" spans="1:52" ht="34.5" customHeight="1">
      <c r="A111" s="109"/>
      <c r="P111" s="26"/>
      <c r="Q111" s="27"/>
      <c r="R111" s="91"/>
      <c r="S111" s="91"/>
      <c r="AB111" s="110"/>
      <c r="AC111" s="302">
        <f t="shared" si="24"/>
      </c>
      <c r="AD111" s="317">
        <f t="shared" si="25"/>
      </c>
      <c r="AE111" s="317">
        <f t="shared" si="26"/>
      </c>
      <c r="AF111" s="348">
        <f t="shared" si="27"/>
      </c>
      <c r="AG111" s="348">
        <f t="shared" si="28"/>
      </c>
      <c r="AH111" s="349">
        <f t="shared" si="29"/>
      </c>
      <c r="AI111" s="317">
        <f t="shared" si="30"/>
      </c>
      <c r="AJ111" s="317">
        <f t="shared" si="31"/>
      </c>
      <c r="AK111" s="317">
        <f t="shared" si="32"/>
      </c>
      <c r="AL111" s="339">
        <f t="shared" si="33"/>
      </c>
      <c r="AM111" s="339">
        <f t="shared" si="34"/>
      </c>
      <c r="AN111" s="339">
        <f t="shared" si="35"/>
      </c>
      <c r="AO111" s="339">
        <f t="shared" si="36"/>
      </c>
      <c r="AP111" s="339">
        <f t="shared" si="37"/>
      </c>
      <c r="AQ111" s="339">
        <f t="shared" si="38"/>
      </c>
      <c r="AR111" s="339">
        <f t="shared" si="39"/>
      </c>
      <c r="AS111" s="339">
        <f t="shared" si="40"/>
      </c>
      <c r="AT111" s="338">
        <f t="shared" si="44"/>
      </c>
      <c r="AU111" s="338">
        <f t="shared" si="45"/>
      </c>
      <c r="AV111" s="338">
        <f t="shared" si="46"/>
      </c>
      <c r="AW111" s="338">
        <f t="shared" si="41"/>
      </c>
      <c r="AX111" s="338">
        <f t="shared" si="42"/>
      </c>
      <c r="AY111" s="338">
        <f t="shared" si="43"/>
      </c>
      <c r="AZ111" s="111">
        <f t="shared" si="47"/>
      </c>
    </row>
    <row r="112" spans="1:52" ht="34.5" customHeight="1">
      <c r="A112" s="109"/>
      <c r="P112" s="26"/>
      <c r="Q112" s="27"/>
      <c r="R112" s="91"/>
      <c r="S112" s="91"/>
      <c r="AB112" s="110"/>
      <c r="AC112" s="302">
        <f t="shared" si="24"/>
      </c>
      <c r="AD112" s="317">
        <f t="shared" si="25"/>
      </c>
      <c r="AE112" s="317">
        <f t="shared" si="26"/>
      </c>
      <c r="AF112" s="348">
        <f t="shared" si="27"/>
      </c>
      <c r="AG112" s="348">
        <f t="shared" si="28"/>
      </c>
      <c r="AH112" s="349">
        <f t="shared" si="29"/>
      </c>
      <c r="AI112" s="317">
        <f t="shared" si="30"/>
      </c>
      <c r="AJ112" s="317">
        <f t="shared" si="31"/>
      </c>
      <c r="AK112" s="317">
        <f t="shared" si="32"/>
      </c>
      <c r="AL112" s="339">
        <f t="shared" si="33"/>
      </c>
      <c r="AM112" s="339">
        <f t="shared" si="34"/>
      </c>
      <c r="AN112" s="339">
        <f t="shared" si="35"/>
      </c>
      <c r="AO112" s="339">
        <f t="shared" si="36"/>
      </c>
      <c r="AP112" s="339">
        <f t="shared" si="37"/>
      </c>
      <c r="AQ112" s="339">
        <f t="shared" si="38"/>
      </c>
      <c r="AR112" s="339">
        <f t="shared" si="39"/>
      </c>
      <c r="AS112" s="339">
        <f t="shared" si="40"/>
      </c>
      <c r="AT112" s="338">
        <f t="shared" si="44"/>
      </c>
      <c r="AU112" s="338">
        <f t="shared" si="45"/>
      </c>
      <c r="AV112" s="338">
        <f t="shared" si="46"/>
      </c>
      <c r="AW112" s="338">
        <f t="shared" si="41"/>
      </c>
      <c r="AX112" s="338">
        <f t="shared" si="42"/>
      </c>
      <c r="AY112" s="338">
        <f t="shared" si="43"/>
      </c>
      <c r="AZ112" s="111">
        <f t="shared" si="47"/>
      </c>
    </row>
    <row r="113" spans="1:52" ht="34.5" customHeight="1">
      <c r="A113" s="109"/>
      <c r="P113" s="26"/>
      <c r="Q113" s="27"/>
      <c r="R113" s="91"/>
      <c r="S113" s="91"/>
      <c r="AB113" s="110"/>
      <c r="AC113" s="302">
        <f t="shared" si="24"/>
      </c>
      <c r="AD113" s="317">
        <f t="shared" si="25"/>
      </c>
      <c r="AE113" s="317">
        <f t="shared" si="26"/>
      </c>
      <c r="AF113" s="348">
        <f t="shared" si="27"/>
      </c>
      <c r="AG113" s="348">
        <f t="shared" si="28"/>
      </c>
      <c r="AH113" s="349">
        <f t="shared" si="29"/>
      </c>
      <c r="AI113" s="317">
        <f t="shared" si="30"/>
      </c>
      <c r="AJ113" s="317">
        <f t="shared" si="31"/>
      </c>
      <c r="AK113" s="317">
        <f t="shared" si="32"/>
      </c>
      <c r="AL113" s="339">
        <f t="shared" si="33"/>
      </c>
      <c r="AM113" s="339">
        <f t="shared" si="34"/>
      </c>
      <c r="AN113" s="339">
        <f t="shared" si="35"/>
      </c>
      <c r="AO113" s="339">
        <f t="shared" si="36"/>
      </c>
      <c r="AP113" s="339">
        <f t="shared" si="37"/>
      </c>
      <c r="AQ113" s="339">
        <f t="shared" si="38"/>
      </c>
      <c r="AR113" s="339">
        <f t="shared" si="39"/>
      </c>
      <c r="AS113" s="339">
        <f t="shared" si="40"/>
      </c>
      <c r="AT113" s="338">
        <f t="shared" si="44"/>
      </c>
      <c r="AU113" s="338">
        <f t="shared" si="45"/>
      </c>
      <c r="AV113" s="338">
        <f t="shared" si="46"/>
      </c>
      <c r="AW113" s="338">
        <f t="shared" si="41"/>
      </c>
      <c r="AX113" s="338">
        <f t="shared" si="42"/>
      </c>
      <c r="AY113" s="338">
        <f t="shared" si="43"/>
      </c>
      <c r="AZ113" s="111">
        <f t="shared" si="47"/>
      </c>
    </row>
    <row r="114" spans="1:52" ht="34.5" customHeight="1">
      <c r="A114" s="109"/>
      <c r="P114" s="26"/>
      <c r="Q114" s="27"/>
      <c r="R114" s="91"/>
      <c r="S114" s="91"/>
      <c r="AB114" s="110"/>
      <c r="AC114" s="302">
        <f t="shared" si="24"/>
      </c>
      <c r="AD114" s="317">
        <f t="shared" si="25"/>
      </c>
      <c r="AE114" s="317">
        <f t="shared" si="26"/>
      </c>
      <c r="AF114" s="348">
        <f t="shared" si="27"/>
      </c>
      <c r="AG114" s="348">
        <f t="shared" si="28"/>
      </c>
      <c r="AH114" s="349">
        <f t="shared" si="29"/>
      </c>
      <c r="AI114" s="317">
        <f t="shared" si="30"/>
      </c>
      <c r="AJ114" s="317">
        <f t="shared" si="31"/>
      </c>
      <c r="AK114" s="317">
        <f t="shared" si="32"/>
      </c>
      <c r="AL114" s="339">
        <f t="shared" si="33"/>
      </c>
      <c r="AM114" s="339">
        <f t="shared" si="34"/>
      </c>
      <c r="AN114" s="339">
        <f t="shared" si="35"/>
      </c>
      <c r="AO114" s="339">
        <f t="shared" si="36"/>
      </c>
      <c r="AP114" s="339">
        <f t="shared" si="37"/>
      </c>
      <c r="AQ114" s="339">
        <f t="shared" si="38"/>
      </c>
      <c r="AR114" s="339">
        <f t="shared" si="39"/>
      </c>
      <c r="AS114" s="339">
        <f t="shared" si="40"/>
      </c>
      <c r="AT114" s="338">
        <f t="shared" si="44"/>
      </c>
      <c r="AU114" s="338">
        <f t="shared" si="45"/>
      </c>
      <c r="AV114" s="338">
        <f t="shared" si="46"/>
      </c>
      <c r="AW114" s="338">
        <f t="shared" si="41"/>
      </c>
      <c r="AX114" s="338">
        <f t="shared" si="42"/>
      </c>
      <c r="AY114" s="338">
        <f t="shared" si="43"/>
      </c>
      <c r="AZ114" s="111">
        <f t="shared" si="47"/>
      </c>
    </row>
    <row r="115" spans="1:52" ht="34.5" customHeight="1">
      <c r="A115" s="109"/>
      <c r="P115" s="26"/>
      <c r="Q115" s="27"/>
      <c r="R115" s="91"/>
      <c r="S115" s="91"/>
      <c r="AB115" s="110"/>
      <c r="AC115" s="302">
        <f t="shared" si="24"/>
      </c>
      <c r="AD115" s="317">
        <f t="shared" si="25"/>
      </c>
      <c r="AE115" s="317">
        <f t="shared" si="26"/>
      </c>
      <c r="AF115" s="348">
        <f t="shared" si="27"/>
      </c>
      <c r="AG115" s="348">
        <f t="shared" si="28"/>
      </c>
      <c r="AH115" s="349">
        <f t="shared" si="29"/>
      </c>
      <c r="AI115" s="317">
        <f t="shared" si="30"/>
      </c>
      <c r="AJ115" s="317">
        <f t="shared" si="31"/>
      </c>
      <c r="AK115" s="317">
        <f t="shared" si="32"/>
      </c>
      <c r="AL115" s="339">
        <f t="shared" si="33"/>
      </c>
      <c r="AM115" s="339">
        <f t="shared" si="34"/>
      </c>
      <c r="AN115" s="339">
        <f t="shared" si="35"/>
      </c>
      <c r="AO115" s="339">
        <f t="shared" si="36"/>
      </c>
      <c r="AP115" s="339">
        <f t="shared" si="37"/>
      </c>
      <c r="AQ115" s="339">
        <f t="shared" si="38"/>
      </c>
      <c r="AR115" s="339">
        <f t="shared" si="39"/>
      </c>
      <c r="AS115" s="339">
        <f t="shared" si="40"/>
      </c>
      <c r="AT115" s="338">
        <f t="shared" si="44"/>
      </c>
      <c r="AU115" s="338">
        <f t="shared" si="45"/>
      </c>
      <c r="AV115" s="338">
        <f t="shared" si="46"/>
      </c>
      <c r="AW115" s="338">
        <f t="shared" si="41"/>
      </c>
      <c r="AX115" s="338">
        <f t="shared" si="42"/>
      </c>
      <c r="AY115" s="338">
        <f t="shared" si="43"/>
      </c>
      <c r="AZ115" s="111">
        <f t="shared" si="47"/>
      </c>
    </row>
    <row r="116" spans="1:52" ht="34.5" customHeight="1">
      <c r="A116" s="109"/>
      <c r="P116" s="26"/>
      <c r="Q116" s="27"/>
      <c r="R116" s="91"/>
      <c r="S116" s="91"/>
      <c r="AB116" s="110"/>
      <c r="AC116" s="302">
        <f t="shared" si="24"/>
      </c>
      <c r="AD116" s="317">
        <f t="shared" si="25"/>
      </c>
      <c r="AE116" s="317">
        <f t="shared" si="26"/>
      </c>
      <c r="AF116" s="348">
        <f t="shared" si="27"/>
      </c>
      <c r="AG116" s="348">
        <f t="shared" si="28"/>
      </c>
      <c r="AH116" s="349">
        <f t="shared" si="29"/>
      </c>
      <c r="AI116" s="317">
        <f t="shared" si="30"/>
      </c>
      <c r="AJ116" s="317">
        <f t="shared" si="31"/>
      </c>
      <c r="AK116" s="317">
        <f t="shared" si="32"/>
      </c>
      <c r="AL116" s="339">
        <f t="shared" si="33"/>
      </c>
      <c r="AM116" s="339">
        <f t="shared" si="34"/>
      </c>
      <c r="AN116" s="339">
        <f t="shared" si="35"/>
      </c>
      <c r="AO116" s="339">
        <f t="shared" si="36"/>
      </c>
      <c r="AP116" s="339">
        <f t="shared" si="37"/>
      </c>
      <c r="AQ116" s="339">
        <f t="shared" si="38"/>
      </c>
      <c r="AR116" s="339">
        <f t="shared" si="39"/>
      </c>
      <c r="AS116" s="339">
        <f t="shared" si="40"/>
      </c>
      <c r="AT116" s="338">
        <f t="shared" si="44"/>
      </c>
      <c r="AU116" s="338">
        <f t="shared" si="45"/>
      </c>
      <c r="AV116" s="338">
        <f t="shared" si="46"/>
      </c>
      <c r="AW116" s="338">
        <f t="shared" si="41"/>
      </c>
      <c r="AX116" s="338">
        <f t="shared" si="42"/>
      </c>
      <c r="AY116" s="338">
        <f t="shared" si="43"/>
      </c>
      <c r="AZ116" s="111">
        <f t="shared" si="47"/>
      </c>
    </row>
    <row r="117" spans="1:52" ht="34.5" customHeight="1">
      <c r="A117" s="109"/>
      <c r="P117" s="26"/>
      <c r="Q117" s="27"/>
      <c r="R117" s="91"/>
      <c r="S117" s="91"/>
      <c r="AB117" s="110"/>
      <c r="AC117" s="302">
        <f t="shared" si="24"/>
      </c>
      <c r="AD117" s="317">
        <f t="shared" si="25"/>
      </c>
      <c r="AE117" s="317">
        <f t="shared" si="26"/>
      </c>
      <c r="AF117" s="348">
        <f t="shared" si="27"/>
      </c>
      <c r="AG117" s="348">
        <f t="shared" si="28"/>
      </c>
      <c r="AH117" s="349">
        <f t="shared" si="29"/>
      </c>
      <c r="AI117" s="317">
        <f t="shared" si="30"/>
      </c>
      <c r="AJ117" s="317">
        <f t="shared" si="31"/>
      </c>
      <c r="AK117" s="317">
        <f t="shared" si="32"/>
      </c>
      <c r="AL117" s="339">
        <f t="shared" si="33"/>
      </c>
      <c r="AM117" s="339">
        <f t="shared" si="34"/>
      </c>
      <c r="AN117" s="339">
        <f t="shared" si="35"/>
      </c>
      <c r="AO117" s="339">
        <f t="shared" si="36"/>
      </c>
      <c r="AP117" s="339">
        <f t="shared" si="37"/>
      </c>
      <c r="AQ117" s="339">
        <f t="shared" si="38"/>
      </c>
      <c r="AR117" s="339">
        <f t="shared" si="39"/>
      </c>
      <c r="AS117" s="339">
        <f t="shared" si="40"/>
      </c>
      <c r="AT117" s="338">
        <f t="shared" si="44"/>
      </c>
      <c r="AU117" s="338">
        <f t="shared" si="45"/>
      </c>
      <c r="AV117" s="338">
        <f t="shared" si="46"/>
      </c>
      <c r="AW117" s="338">
        <f t="shared" si="41"/>
      </c>
      <c r="AX117" s="338">
        <f t="shared" si="42"/>
      </c>
      <c r="AY117" s="338">
        <f t="shared" si="43"/>
      </c>
      <c r="AZ117" s="111">
        <f t="shared" si="47"/>
      </c>
    </row>
    <row r="118" spans="1:52" ht="34.5" customHeight="1">
      <c r="A118" s="109"/>
      <c r="P118" s="26"/>
      <c r="Q118" s="27"/>
      <c r="R118" s="91"/>
      <c r="S118" s="91"/>
      <c r="AB118" s="110"/>
      <c r="AC118" s="302">
        <f t="shared" si="24"/>
      </c>
      <c r="AD118" s="317">
        <f t="shared" si="25"/>
      </c>
      <c r="AE118" s="317">
        <f t="shared" si="26"/>
      </c>
      <c r="AF118" s="348">
        <f t="shared" si="27"/>
      </c>
      <c r="AG118" s="348">
        <f t="shared" si="28"/>
      </c>
      <c r="AH118" s="349">
        <f t="shared" si="29"/>
      </c>
      <c r="AI118" s="317">
        <f t="shared" si="30"/>
      </c>
      <c r="AJ118" s="317">
        <f t="shared" si="31"/>
      </c>
      <c r="AK118" s="317">
        <f t="shared" si="32"/>
      </c>
      <c r="AL118" s="339">
        <f t="shared" si="33"/>
      </c>
      <c r="AM118" s="339">
        <f t="shared" si="34"/>
      </c>
      <c r="AN118" s="339">
        <f t="shared" si="35"/>
      </c>
      <c r="AO118" s="339">
        <f t="shared" si="36"/>
      </c>
      <c r="AP118" s="339">
        <f t="shared" si="37"/>
      </c>
      <c r="AQ118" s="339">
        <f t="shared" si="38"/>
      </c>
      <c r="AR118" s="339">
        <f t="shared" si="39"/>
      </c>
      <c r="AS118" s="339">
        <f t="shared" si="40"/>
      </c>
      <c r="AT118" s="338">
        <f t="shared" si="44"/>
      </c>
      <c r="AU118" s="338">
        <f t="shared" si="45"/>
      </c>
      <c r="AV118" s="338">
        <f t="shared" si="46"/>
      </c>
      <c r="AW118" s="338">
        <f t="shared" si="41"/>
      </c>
      <c r="AX118" s="338">
        <f t="shared" si="42"/>
      </c>
      <c r="AY118" s="338">
        <f t="shared" si="43"/>
      </c>
      <c r="AZ118" s="111">
        <f t="shared" si="47"/>
      </c>
    </row>
    <row r="119" spans="1:52" ht="34.5" customHeight="1">
      <c r="A119" s="109"/>
      <c r="P119" s="26"/>
      <c r="Q119" s="27"/>
      <c r="R119" s="91"/>
      <c r="S119" s="91"/>
      <c r="AB119" s="110"/>
      <c r="AC119" s="302">
        <f t="shared" si="24"/>
      </c>
      <c r="AD119" s="317">
        <f t="shared" si="25"/>
      </c>
      <c r="AE119" s="317">
        <f t="shared" si="26"/>
      </c>
      <c r="AF119" s="348">
        <f t="shared" si="27"/>
      </c>
      <c r="AG119" s="348">
        <f t="shared" si="28"/>
      </c>
      <c r="AH119" s="349">
        <f t="shared" si="29"/>
      </c>
      <c r="AI119" s="317">
        <f t="shared" si="30"/>
      </c>
      <c r="AJ119" s="317">
        <f t="shared" si="31"/>
      </c>
      <c r="AK119" s="317">
        <f t="shared" si="32"/>
      </c>
      <c r="AL119" s="339">
        <f t="shared" si="33"/>
      </c>
      <c r="AM119" s="339">
        <f t="shared" si="34"/>
      </c>
      <c r="AN119" s="339">
        <f t="shared" si="35"/>
      </c>
      <c r="AO119" s="339">
        <f t="shared" si="36"/>
      </c>
      <c r="AP119" s="339">
        <f t="shared" si="37"/>
      </c>
      <c r="AQ119" s="339">
        <f t="shared" si="38"/>
      </c>
      <c r="AR119" s="339">
        <f t="shared" si="39"/>
      </c>
      <c r="AS119" s="339">
        <f t="shared" si="40"/>
      </c>
      <c r="AT119" s="338">
        <f t="shared" si="44"/>
      </c>
      <c r="AU119" s="338">
        <f t="shared" si="45"/>
      </c>
      <c r="AV119" s="338">
        <f t="shared" si="46"/>
      </c>
      <c r="AW119" s="338">
        <f t="shared" si="41"/>
      </c>
      <c r="AX119" s="338">
        <f t="shared" si="42"/>
      </c>
      <c r="AY119" s="338">
        <f t="shared" si="43"/>
      </c>
      <c r="AZ119" s="111">
        <f t="shared" si="47"/>
      </c>
    </row>
    <row r="120" spans="1:52" ht="34.5" customHeight="1">
      <c r="A120" s="109"/>
      <c r="P120" s="26"/>
      <c r="Q120" s="27"/>
      <c r="R120" s="91"/>
      <c r="S120" s="91"/>
      <c r="AB120" s="110"/>
      <c r="AC120" s="302">
        <f t="shared" si="24"/>
      </c>
      <c r="AD120" s="317">
        <f t="shared" si="25"/>
      </c>
      <c r="AE120" s="317">
        <f t="shared" si="26"/>
      </c>
      <c r="AF120" s="348">
        <f t="shared" si="27"/>
      </c>
      <c r="AG120" s="348">
        <f t="shared" si="28"/>
      </c>
      <c r="AH120" s="349">
        <f t="shared" si="29"/>
      </c>
      <c r="AI120" s="317">
        <f t="shared" si="30"/>
      </c>
      <c r="AJ120" s="317">
        <f t="shared" si="31"/>
      </c>
      <c r="AK120" s="317">
        <f t="shared" si="32"/>
      </c>
      <c r="AL120" s="339">
        <f t="shared" si="33"/>
      </c>
      <c r="AM120" s="339">
        <f t="shared" si="34"/>
      </c>
      <c r="AN120" s="339">
        <f t="shared" si="35"/>
      </c>
      <c r="AO120" s="339">
        <f t="shared" si="36"/>
      </c>
      <c r="AP120" s="339">
        <f t="shared" si="37"/>
      </c>
      <c r="AQ120" s="339">
        <f t="shared" si="38"/>
      </c>
      <c r="AR120" s="339">
        <f t="shared" si="39"/>
      </c>
      <c r="AS120" s="339">
        <f t="shared" si="40"/>
      </c>
      <c r="AT120" s="338">
        <f t="shared" si="44"/>
      </c>
      <c r="AU120" s="338">
        <f t="shared" si="45"/>
      </c>
      <c r="AV120" s="338">
        <f t="shared" si="46"/>
      </c>
      <c r="AW120" s="338">
        <f t="shared" si="41"/>
      </c>
      <c r="AX120" s="338">
        <f t="shared" si="42"/>
      </c>
      <c r="AY120" s="338">
        <f t="shared" si="43"/>
      </c>
      <c r="AZ120" s="111">
        <f t="shared" si="47"/>
      </c>
    </row>
    <row r="121" spans="1:52" ht="34.5" customHeight="1">
      <c r="A121" s="109"/>
      <c r="P121" s="26"/>
      <c r="Q121" s="27"/>
      <c r="R121" s="91"/>
      <c r="S121" s="91"/>
      <c r="AB121" s="110"/>
      <c r="AC121" s="302">
        <f t="shared" si="24"/>
      </c>
      <c r="AD121" s="317">
        <f t="shared" si="25"/>
      </c>
      <c r="AE121" s="317">
        <f t="shared" si="26"/>
      </c>
      <c r="AF121" s="348">
        <f t="shared" si="27"/>
      </c>
      <c r="AG121" s="348">
        <f t="shared" si="28"/>
      </c>
      <c r="AH121" s="349">
        <f t="shared" si="29"/>
      </c>
      <c r="AI121" s="317">
        <f t="shared" si="30"/>
      </c>
      <c r="AJ121" s="317">
        <f t="shared" si="31"/>
      </c>
      <c r="AK121" s="317">
        <f t="shared" si="32"/>
      </c>
      <c r="AL121" s="339">
        <f t="shared" si="33"/>
      </c>
      <c r="AM121" s="339">
        <f t="shared" si="34"/>
      </c>
      <c r="AN121" s="339">
        <f t="shared" si="35"/>
      </c>
      <c r="AO121" s="339">
        <f t="shared" si="36"/>
      </c>
      <c r="AP121" s="339">
        <f t="shared" si="37"/>
      </c>
      <c r="AQ121" s="339">
        <f t="shared" si="38"/>
      </c>
      <c r="AR121" s="339">
        <f t="shared" si="39"/>
      </c>
      <c r="AS121" s="339">
        <f t="shared" si="40"/>
      </c>
      <c r="AT121" s="338">
        <f t="shared" si="44"/>
      </c>
      <c r="AU121" s="338">
        <f t="shared" si="45"/>
      </c>
      <c r="AV121" s="338">
        <f t="shared" si="46"/>
      </c>
      <c r="AW121" s="338">
        <f t="shared" si="41"/>
      </c>
      <c r="AX121" s="338">
        <f t="shared" si="42"/>
      </c>
      <c r="AY121" s="338">
        <f t="shared" si="43"/>
      </c>
      <c r="AZ121" s="111">
        <f t="shared" si="47"/>
      </c>
    </row>
    <row r="122" spans="1:52" ht="20.25" customHeight="1">
      <c r="A122" s="109"/>
      <c r="P122" s="26"/>
      <c r="Q122" s="27"/>
      <c r="R122" s="91"/>
      <c r="S122" s="91"/>
      <c r="AB122" s="110"/>
      <c r="AC122" s="302">
        <f t="shared" si="24"/>
      </c>
      <c r="AD122" s="317">
        <f t="shared" si="25"/>
      </c>
      <c r="AE122" s="317">
        <f t="shared" si="26"/>
      </c>
      <c r="AF122" s="348">
        <f t="shared" si="27"/>
      </c>
      <c r="AG122" s="348">
        <f t="shared" si="28"/>
      </c>
      <c r="AH122" s="349">
        <f t="shared" si="29"/>
      </c>
      <c r="AI122" s="317">
        <f t="shared" si="30"/>
      </c>
      <c r="AJ122" s="317">
        <f t="shared" si="31"/>
      </c>
      <c r="AK122" s="317">
        <f t="shared" si="32"/>
      </c>
      <c r="AL122" s="339">
        <f t="shared" si="33"/>
      </c>
      <c r="AM122" s="339">
        <f t="shared" si="34"/>
      </c>
      <c r="AN122" s="339">
        <f t="shared" si="35"/>
      </c>
      <c r="AO122" s="339">
        <f t="shared" si="36"/>
      </c>
      <c r="AP122" s="339">
        <f t="shared" si="37"/>
      </c>
      <c r="AQ122" s="339">
        <f t="shared" si="38"/>
      </c>
      <c r="AR122" s="339">
        <f t="shared" si="39"/>
      </c>
      <c r="AS122" s="339">
        <f t="shared" si="40"/>
      </c>
      <c r="AT122" s="338">
        <f t="shared" si="44"/>
      </c>
      <c r="AU122" s="338">
        <f t="shared" si="45"/>
      </c>
      <c r="AV122" s="338">
        <f t="shared" si="46"/>
      </c>
      <c r="AW122" s="338">
        <f t="shared" si="41"/>
      </c>
      <c r="AX122" s="338">
        <f t="shared" si="42"/>
      </c>
      <c r="AY122" s="338">
        <f t="shared" si="43"/>
      </c>
      <c r="AZ122" s="111">
        <f t="shared" si="47"/>
      </c>
    </row>
    <row r="123" spans="1:52" ht="20.25" customHeight="1">
      <c r="A123" s="109"/>
      <c r="P123" s="26"/>
      <c r="Q123" s="27"/>
      <c r="R123" s="91"/>
      <c r="S123" s="91"/>
      <c r="AB123" s="110"/>
      <c r="AC123" s="302">
        <f t="shared" si="24"/>
      </c>
      <c r="AD123" s="317">
        <f t="shared" si="25"/>
      </c>
      <c r="AE123" s="317">
        <f t="shared" si="26"/>
      </c>
      <c r="AF123" s="348">
        <f t="shared" si="27"/>
      </c>
      <c r="AG123" s="348">
        <f t="shared" si="28"/>
      </c>
      <c r="AH123" s="349">
        <f t="shared" si="29"/>
      </c>
      <c r="AI123" s="317">
        <f t="shared" si="30"/>
      </c>
      <c r="AJ123" s="317">
        <f t="shared" si="31"/>
      </c>
      <c r="AK123" s="317">
        <f t="shared" si="32"/>
      </c>
      <c r="AL123" s="339">
        <f t="shared" si="33"/>
      </c>
      <c r="AM123" s="339">
        <f t="shared" si="34"/>
      </c>
      <c r="AN123" s="339">
        <f t="shared" si="35"/>
      </c>
      <c r="AO123" s="339">
        <f t="shared" si="36"/>
      </c>
      <c r="AP123" s="339">
        <f t="shared" si="37"/>
      </c>
      <c r="AQ123" s="339">
        <f t="shared" si="38"/>
      </c>
      <c r="AR123" s="339">
        <f t="shared" si="39"/>
      </c>
      <c r="AS123" s="339">
        <f t="shared" si="40"/>
      </c>
      <c r="AT123" s="338">
        <f t="shared" si="44"/>
      </c>
      <c r="AU123" s="338">
        <f t="shared" si="45"/>
      </c>
      <c r="AV123" s="338">
        <f t="shared" si="46"/>
      </c>
      <c r="AW123" s="338">
        <f t="shared" si="41"/>
      </c>
      <c r="AX123" s="338">
        <f t="shared" si="42"/>
      </c>
      <c r="AY123" s="338">
        <f t="shared" si="43"/>
      </c>
      <c r="AZ123" s="111">
        <f t="shared" si="47"/>
      </c>
    </row>
    <row r="124" spans="1:52" ht="20.25" customHeight="1">
      <c r="A124" s="109"/>
      <c r="P124" s="26"/>
      <c r="Q124" s="27"/>
      <c r="R124" s="91"/>
      <c r="S124" s="91"/>
      <c r="AB124" s="110"/>
      <c r="AC124" s="302">
        <f t="shared" si="24"/>
      </c>
      <c r="AD124" s="317">
        <f t="shared" si="25"/>
      </c>
      <c r="AE124" s="317">
        <f t="shared" si="26"/>
      </c>
      <c r="AF124" s="348">
        <f t="shared" si="27"/>
      </c>
      <c r="AG124" s="348">
        <f t="shared" si="28"/>
      </c>
      <c r="AH124" s="349">
        <f t="shared" si="29"/>
      </c>
      <c r="AI124" s="317">
        <f t="shared" si="30"/>
      </c>
      <c r="AJ124" s="317">
        <f t="shared" si="31"/>
      </c>
      <c r="AK124" s="317">
        <f t="shared" si="32"/>
      </c>
      <c r="AL124" s="339">
        <f t="shared" si="33"/>
      </c>
      <c r="AM124" s="339">
        <f t="shared" si="34"/>
      </c>
      <c r="AN124" s="339">
        <f t="shared" si="35"/>
      </c>
      <c r="AO124" s="339">
        <f t="shared" si="36"/>
      </c>
      <c r="AP124" s="339">
        <f t="shared" si="37"/>
      </c>
      <c r="AQ124" s="339">
        <f t="shared" si="38"/>
      </c>
      <c r="AR124" s="339">
        <f t="shared" si="39"/>
      </c>
      <c r="AS124" s="339">
        <f t="shared" si="40"/>
      </c>
      <c r="AT124" s="338">
        <f t="shared" si="44"/>
      </c>
      <c r="AU124" s="338">
        <f t="shared" si="45"/>
      </c>
      <c r="AV124" s="338">
        <f t="shared" si="46"/>
      </c>
      <c r="AW124" s="338">
        <f t="shared" si="41"/>
      </c>
      <c r="AX124" s="338">
        <f t="shared" si="42"/>
      </c>
      <c r="AY124" s="338">
        <f t="shared" si="43"/>
      </c>
      <c r="AZ124" s="111">
        <f t="shared" si="47"/>
      </c>
    </row>
    <row r="125" spans="1:52" ht="20.25" customHeight="1">
      <c r="A125" s="109"/>
      <c r="P125" s="26"/>
      <c r="Q125" s="27"/>
      <c r="R125" s="91"/>
      <c r="S125" s="91"/>
      <c r="AB125" s="110"/>
      <c r="AC125" s="302">
        <f t="shared" si="24"/>
      </c>
      <c r="AD125" s="317">
        <f t="shared" si="25"/>
      </c>
      <c r="AE125" s="317">
        <f t="shared" si="26"/>
      </c>
      <c r="AF125" s="348">
        <f t="shared" si="27"/>
      </c>
      <c r="AG125" s="348">
        <f t="shared" si="28"/>
      </c>
      <c r="AH125" s="349">
        <f t="shared" si="29"/>
      </c>
      <c r="AI125" s="317">
        <f t="shared" si="30"/>
      </c>
      <c r="AJ125" s="317">
        <f t="shared" si="31"/>
      </c>
      <c r="AK125" s="317">
        <f t="shared" si="32"/>
      </c>
      <c r="AL125" s="339">
        <f t="shared" si="33"/>
      </c>
      <c r="AM125" s="339">
        <f t="shared" si="34"/>
      </c>
      <c r="AN125" s="339">
        <f t="shared" si="35"/>
      </c>
      <c r="AO125" s="339">
        <f t="shared" si="36"/>
      </c>
      <c r="AP125" s="339">
        <f t="shared" si="37"/>
      </c>
      <c r="AQ125" s="339">
        <f t="shared" si="38"/>
      </c>
      <c r="AR125" s="339">
        <f t="shared" si="39"/>
      </c>
      <c r="AS125" s="339">
        <f t="shared" si="40"/>
      </c>
      <c r="AT125" s="338">
        <f t="shared" si="44"/>
      </c>
      <c r="AU125" s="338">
        <f t="shared" si="45"/>
      </c>
      <c r="AV125" s="338">
        <f t="shared" si="46"/>
      </c>
      <c r="AW125" s="338">
        <f t="shared" si="41"/>
      </c>
      <c r="AX125" s="338">
        <f t="shared" si="42"/>
      </c>
      <c r="AY125" s="338">
        <f t="shared" si="43"/>
      </c>
      <c r="AZ125" s="111">
        <f t="shared" si="47"/>
      </c>
    </row>
    <row r="126" spans="1:52" ht="20.25" customHeight="1">
      <c r="A126" s="109"/>
      <c r="P126" s="26"/>
      <c r="Q126" s="27"/>
      <c r="R126" s="91"/>
      <c r="S126" s="91"/>
      <c r="AB126" s="110"/>
      <c r="AC126" s="302">
        <f t="shared" si="24"/>
      </c>
      <c r="AD126" s="317">
        <f t="shared" si="25"/>
      </c>
      <c r="AE126" s="317">
        <f t="shared" si="26"/>
      </c>
      <c r="AF126" s="348">
        <f t="shared" si="27"/>
      </c>
      <c r="AG126" s="348">
        <f t="shared" si="28"/>
      </c>
      <c r="AH126" s="349">
        <f t="shared" si="29"/>
      </c>
      <c r="AI126" s="317">
        <f t="shared" si="30"/>
      </c>
      <c r="AJ126" s="317">
        <f t="shared" si="31"/>
      </c>
      <c r="AK126" s="317">
        <f t="shared" si="32"/>
      </c>
      <c r="AL126" s="339">
        <f t="shared" si="33"/>
      </c>
      <c r="AM126" s="339">
        <f t="shared" si="34"/>
      </c>
      <c r="AN126" s="339">
        <f t="shared" si="35"/>
      </c>
      <c r="AO126" s="339">
        <f t="shared" si="36"/>
      </c>
      <c r="AP126" s="339">
        <f t="shared" si="37"/>
      </c>
      <c r="AQ126" s="339">
        <f t="shared" si="38"/>
      </c>
      <c r="AR126" s="339">
        <f t="shared" si="39"/>
      </c>
      <c r="AS126" s="339">
        <f t="shared" si="40"/>
      </c>
      <c r="AT126" s="338">
        <f t="shared" si="44"/>
      </c>
      <c r="AU126" s="338">
        <f t="shared" si="45"/>
      </c>
      <c r="AV126" s="338">
        <f t="shared" si="46"/>
      </c>
      <c r="AW126" s="338">
        <f t="shared" si="41"/>
      </c>
      <c r="AX126" s="338">
        <f t="shared" si="42"/>
      </c>
      <c r="AY126" s="338">
        <f t="shared" si="43"/>
      </c>
      <c r="AZ126" s="111">
        <f t="shared" si="47"/>
      </c>
    </row>
    <row r="127" spans="1:52" ht="20.25" customHeight="1">
      <c r="A127" s="109"/>
      <c r="P127" s="26"/>
      <c r="Q127" s="27"/>
      <c r="R127" s="91"/>
      <c r="S127" s="91"/>
      <c r="AB127" s="110"/>
      <c r="AC127" s="302">
        <f t="shared" si="24"/>
      </c>
      <c r="AD127" s="317">
        <f t="shared" si="25"/>
      </c>
      <c r="AE127" s="317">
        <f t="shared" si="26"/>
      </c>
      <c r="AF127" s="348">
        <f t="shared" si="27"/>
      </c>
      <c r="AG127" s="348">
        <f t="shared" si="28"/>
      </c>
      <c r="AH127" s="349">
        <f t="shared" si="29"/>
      </c>
      <c r="AI127" s="317">
        <f t="shared" si="30"/>
      </c>
      <c r="AJ127" s="317">
        <f t="shared" si="31"/>
      </c>
      <c r="AK127" s="317">
        <f t="shared" si="32"/>
      </c>
      <c r="AL127" s="339">
        <f t="shared" si="33"/>
      </c>
      <c r="AM127" s="339">
        <f t="shared" si="34"/>
      </c>
      <c r="AN127" s="339">
        <f t="shared" si="35"/>
      </c>
      <c r="AO127" s="339">
        <f t="shared" si="36"/>
      </c>
      <c r="AP127" s="339">
        <f t="shared" si="37"/>
      </c>
      <c r="AQ127" s="339">
        <f t="shared" si="38"/>
      </c>
      <c r="AR127" s="339">
        <f t="shared" si="39"/>
      </c>
      <c r="AS127" s="339">
        <f t="shared" si="40"/>
      </c>
      <c r="AT127" s="338">
        <f t="shared" si="44"/>
      </c>
      <c r="AU127" s="338">
        <f t="shared" si="45"/>
      </c>
      <c r="AV127" s="338">
        <f t="shared" si="46"/>
      </c>
      <c r="AW127" s="338">
        <f t="shared" si="41"/>
      </c>
      <c r="AX127" s="338">
        <f t="shared" si="42"/>
      </c>
      <c r="AY127" s="338">
        <f t="shared" si="43"/>
      </c>
      <c r="AZ127" s="111">
        <f t="shared" si="47"/>
      </c>
    </row>
    <row r="128" spans="1:52" ht="20.25" customHeight="1">
      <c r="A128" s="109"/>
      <c r="P128" s="26"/>
      <c r="Q128" s="27"/>
      <c r="R128" s="91"/>
      <c r="S128" s="91"/>
      <c r="AB128" s="110"/>
      <c r="AC128" s="302">
        <f t="shared" si="24"/>
      </c>
      <c r="AD128" s="317">
        <f t="shared" si="25"/>
      </c>
      <c r="AE128" s="317">
        <f t="shared" si="26"/>
      </c>
      <c r="AF128" s="348">
        <f t="shared" si="27"/>
      </c>
      <c r="AG128" s="348">
        <f t="shared" si="28"/>
      </c>
      <c r="AH128" s="349">
        <f t="shared" si="29"/>
      </c>
      <c r="AI128" s="317">
        <f t="shared" si="30"/>
      </c>
      <c r="AJ128" s="317">
        <f t="shared" si="31"/>
      </c>
      <c r="AK128" s="317">
        <f t="shared" si="32"/>
      </c>
      <c r="AL128" s="339">
        <f t="shared" si="33"/>
      </c>
      <c r="AM128" s="339">
        <f t="shared" si="34"/>
      </c>
      <c r="AN128" s="339">
        <f t="shared" si="35"/>
      </c>
      <c r="AO128" s="339">
        <f t="shared" si="36"/>
      </c>
      <c r="AP128" s="339">
        <f t="shared" si="37"/>
      </c>
      <c r="AQ128" s="339">
        <f t="shared" si="38"/>
      </c>
      <c r="AR128" s="339">
        <f t="shared" si="39"/>
      </c>
      <c r="AS128" s="339">
        <f t="shared" si="40"/>
      </c>
      <c r="AT128" s="338">
        <f t="shared" si="44"/>
      </c>
      <c r="AU128" s="338">
        <f t="shared" si="45"/>
      </c>
      <c r="AV128" s="338">
        <f t="shared" si="46"/>
      </c>
      <c r="AW128" s="338">
        <f t="shared" si="41"/>
      </c>
      <c r="AX128" s="338">
        <f t="shared" si="42"/>
      </c>
      <c r="AY128" s="338">
        <f t="shared" si="43"/>
      </c>
      <c r="AZ128" s="111">
        <f t="shared" si="47"/>
      </c>
    </row>
    <row r="129" spans="1:52" ht="20.25" customHeight="1">
      <c r="A129" s="109"/>
      <c r="P129" s="26"/>
      <c r="Q129" s="27"/>
      <c r="R129" s="91"/>
      <c r="S129" s="91"/>
      <c r="AB129" s="110"/>
      <c r="AC129" s="302">
        <f t="shared" si="24"/>
      </c>
      <c r="AD129" s="317">
        <f t="shared" si="25"/>
      </c>
      <c r="AE129" s="317">
        <f t="shared" si="26"/>
      </c>
      <c r="AF129" s="348">
        <f t="shared" si="27"/>
      </c>
      <c r="AG129" s="348">
        <f t="shared" si="28"/>
      </c>
      <c r="AH129" s="349">
        <f t="shared" si="29"/>
      </c>
      <c r="AI129" s="317">
        <f t="shared" si="30"/>
      </c>
      <c r="AJ129" s="317">
        <f t="shared" si="31"/>
      </c>
      <c r="AK129" s="317">
        <f t="shared" si="32"/>
      </c>
      <c r="AL129" s="339">
        <f t="shared" si="33"/>
      </c>
      <c r="AM129" s="339">
        <f t="shared" si="34"/>
      </c>
      <c r="AN129" s="339">
        <f t="shared" si="35"/>
      </c>
      <c r="AO129" s="339">
        <f t="shared" si="36"/>
      </c>
      <c r="AP129" s="339">
        <f t="shared" si="37"/>
      </c>
      <c r="AQ129" s="339">
        <f t="shared" si="38"/>
      </c>
      <c r="AR129" s="339">
        <f t="shared" si="39"/>
      </c>
      <c r="AS129" s="339">
        <f t="shared" si="40"/>
      </c>
      <c r="AT129" s="338">
        <f t="shared" si="44"/>
      </c>
      <c r="AU129" s="338">
        <f t="shared" si="45"/>
      </c>
      <c r="AV129" s="338">
        <f t="shared" si="46"/>
      </c>
      <c r="AW129" s="338">
        <f t="shared" si="41"/>
      </c>
      <c r="AX129" s="338">
        <f t="shared" si="42"/>
      </c>
      <c r="AY129" s="338">
        <f t="shared" si="43"/>
      </c>
      <c r="AZ129" s="111">
        <f t="shared" si="47"/>
      </c>
    </row>
    <row r="130" spans="1:52" ht="20.25" customHeight="1">
      <c r="A130" s="109"/>
      <c r="P130" s="26"/>
      <c r="Q130" s="27"/>
      <c r="R130" s="91"/>
      <c r="S130" s="91"/>
      <c r="AB130" s="110"/>
      <c r="AC130" s="302">
        <f t="shared" si="24"/>
      </c>
      <c r="AD130" s="317">
        <f t="shared" si="25"/>
      </c>
      <c r="AE130" s="317">
        <f t="shared" si="26"/>
      </c>
      <c r="AF130" s="348">
        <f t="shared" si="27"/>
      </c>
      <c r="AG130" s="348">
        <f t="shared" si="28"/>
      </c>
      <c r="AH130" s="349">
        <f t="shared" si="29"/>
      </c>
      <c r="AI130" s="317">
        <f t="shared" si="30"/>
      </c>
      <c r="AJ130" s="317">
        <f t="shared" si="31"/>
      </c>
      <c r="AK130" s="317">
        <f t="shared" si="32"/>
      </c>
      <c r="AL130" s="339">
        <f t="shared" si="33"/>
      </c>
      <c r="AM130" s="339">
        <f t="shared" si="34"/>
      </c>
      <c r="AN130" s="339">
        <f t="shared" si="35"/>
      </c>
      <c r="AO130" s="339">
        <f t="shared" si="36"/>
      </c>
      <c r="AP130" s="339">
        <f t="shared" si="37"/>
      </c>
      <c r="AQ130" s="339">
        <f t="shared" si="38"/>
      </c>
      <c r="AR130" s="339">
        <f t="shared" si="39"/>
      </c>
      <c r="AS130" s="339">
        <f t="shared" si="40"/>
      </c>
      <c r="AT130" s="338">
        <f t="shared" si="44"/>
      </c>
      <c r="AU130" s="338">
        <f t="shared" si="45"/>
      </c>
      <c r="AV130" s="338">
        <f t="shared" si="46"/>
      </c>
      <c r="AW130" s="338">
        <f t="shared" si="41"/>
      </c>
      <c r="AX130" s="338">
        <f t="shared" si="42"/>
      </c>
      <c r="AY130" s="338">
        <f t="shared" si="43"/>
      </c>
      <c r="AZ130" s="111">
        <f t="shared" si="47"/>
      </c>
    </row>
    <row r="131" spans="1:52" ht="20.25" customHeight="1">
      <c r="A131" s="109"/>
      <c r="P131" s="26"/>
      <c r="Q131" s="27"/>
      <c r="R131" s="91"/>
      <c r="S131" s="91"/>
      <c r="AB131" s="110"/>
      <c r="AC131" s="302">
        <f t="shared" si="24"/>
      </c>
      <c r="AD131" s="317">
        <f t="shared" si="25"/>
      </c>
      <c r="AE131" s="317">
        <f t="shared" si="26"/>
      </c>
      <c r="AF131" s="348">
        <f t="shared" si="27"/>
      </c>
      <c r="AG131" s="348">
        <f t="shared" si="28"/>
      </c>
      <c r="AH131" s="349">
        <f t="shared" si="29"/>
      </c>
      <c r="AI131" s="317">
        <f t="shared" si="30"/>
      </c>
      <c r="AJ131" s="317">
        <f t="shared" si="31"/>
      </c>
      <c r="AK131" s="317">
        <f t="shared" si="32"/>
      </c>
      <c r="AL131" s="339">
        <f t="shared" si="33"/>
      </c>
      <c r="AM131" s="339">
        <f t="shared" si="34"/>
      </c>
      <c r="AN131" s="339">
        <f t="shared" si="35"/>
      </c>
      <c r="AO131" s="339">
        <f t="shared" si="36"/>
      </c>
      <c r="AP131" s="339">
        <f t="shared" si="37"/>
      </c>
      <c r="AQ131" s="339">
        <f t="shared" si="38"/>
      </c>
      <c r="AR131" s="339">
        <f t="shared" si="39"/>
      </c>
      <c r="AS131" s="339">
        <f t="shared" si="40"/>
      </c>
      <c r="AT131" s="338">
        <f t="shared" si="44"/>
      </c>
      <c r="AU131" s="338">
        <f t="shared" si="45"/>
      </c>
      <c r="AV131" s="338">
        <f t="shared" si="46"/>
      </c>
      <c r="AW131" s="338">
        <f t="shared" si="41"/>
      </c>
      <c r="AX131" s="338">
        <f t="shared" si="42"/>
      </c>
      <c r="AY131" s="338">
        <f t="shared" si="43"/>
      </c>
      <c r="AZ131" s="111">
        <f t="shared" si="47"/>
      </c>
    </row>
    <row r="132" spans="1:52" ht="20.25" customHeight="1">
      <c r="A132" s="109"/>
      <c r="P132" s="26"/>
      <c r="Q132" s="27"/>
      <c r="R132" s="91"/>
      <c r="S132" s="91"/>
      <c r="AB132" s="110"/>
      <c r="AC132" s="302">
        <f t="shared" si="24"/>
      </c>
      <c r="AD132" s="317">
        <f t="shared" si="25"/>
      </c>
      <c r="AE132" s="317">
        <f t="shared" si="26"/>
      </c>
      <c r="AF132" s="348">
        <f t="shared" si="27"/>
      </c>
      <c r="AG132" s="348">
        <f t="shared" si="28"/>
      </c>
      <c r="AH132" s="349">
        <f t="shared" si="29"/>
      </c>
      <c r="AI132" s="317">
        <f t="shared" si="30"/>
      </c>
      <c r="AJ132" s="317">
        <f t="shared" si="31"/>
      </c>
      <c r="AK132" s="317">
        <f t="shared" si="32"/>
      </c>
      <c r="AL132" s="339">
        <f t="shared" si="33"/>
      </c>
      <c r="AM132" s="339">
        <f t="shared" si="34"/>
      </c>
      <c r="AN132" s="339">
        <f t="shared" si="35"/>
      </c>
      <c r="AO132" s="339">
        <f t="shared" si="36"/>
      </c>
      <c r="AP132" s="339">
        <f t="shared" si="37"/>
      </c>
      <c r="AQ132" s="339">
        <f t="shared" si="38"/>
      </c>
      <c r="AR132" s="339">
        <f t="shared" si="39"/>
      </c>
      <c r="AS132" s="339">
        <f t="shared" si="40"/>
      </c>
      <c r="AT132" s="338">
        <f t="shared" si="44"/>
      </c>
      <c r="AU132" s="338">
        <f t="shared" si="45"/>
      </c>
      <c r="AV132" s="338">
        <f t="shared" si="46"/>
      </c>
      <c r="AW132" s="338">
        <f t="shared" si="41"/>
      </c>
      <c r="AX132" s="338">
        <f t="shared" si="42"/>
      </c>
      <c r="AY132" s="338">
        <f t="shared" si="43"/>
      </c>
      <c r="AZ132" s="111">
        <f t="shared" si="47"/>
      </c>
    </row>
    <row r="133" spans="1:52" ht="20.25" customHeight="1">
      <c r="A133" s="109"/>
      <c r="P133" s="26"/>
      <c r="Q133" s="27"/>
      <c r="R133" s="91"/>
      <c r="S133" s="91"/>
      <c r="AB133" s="110"/>
      <c r="AC133" s="302">
        <f t="shared" si="24"/>
      </c>
      <c r="AD133" s="317">
        <f t="shared" si="25"/>
      </c>
      <c r="AE133" s="317">
        <f t="shared" si="26"/>
      </c>
      <c r="AF133" s="348">
        <f t="shared" si="27"/>
      </c>
      <c r="AG133" s="348">
        <f t="shared" si="28"/>
      </c>
      <c r="AH133" s="349">
        <f t="shared" si="29"/>
      </c>
      <c r="AI133" s="317">
        <f t="shared" si="30"/>
      </c>
      <c r="AJ133" s="317">
        <f t="shared" si="31"/>
      </c>
      <c r="AK133" s="317">
        <f t="shared" si="32"/>
      </c>
      <c r="AL133" s="339">
        <f t="shared" si="33"/>
      </c>
      <c r="AM133" s="339">
        <f t="shared" si="34"/>
      </c>
      <c r="AN133" s="339">
        <f t="shared" si="35"/>
      </c>
      <c r="AO133" s="339">
        <f t="shared" si="36"/>
      </c>
      <c r="AP133" s="339">
        <f t="shared" si="37"/>
      </c>
      <c r="AQ133" s="339">
        <f t="shared" si="38"/>
      </c>
      <c r="AR133" s="339">
        <f t="shared" si="39"/>
      </c>
      <c r="AS133" s="339">
        <f t="shared" si="40"/>
      </c>
      <c r="AT133" s="338">
        <f t="shared" si="44"/>
      </c>
      <c r="AU133" s="338">
        <f t="shared" si="45"/>
      </c>
      <c r="AV133" s="338">
        <f t="shared" si="46"/>
      </c>
      <c r="AW133" s="338">
        <f t="shared" si="41"/>
      </c>
      <c r="AX133" s="338">
        <f t="shared" si="42"/>
      </c>
      <c r="AY133" s="338">
        <f t="shared" si="43"/>
      </c>
      <c r="AZ133" s="111">
        <f t="shared" si="47"/>
      </c>
    </row>
    <row r="134" spans="1:52" ht="20.25" customHeight="1">
      <c r="A134" s="109"/>
      <c r="P134" s="26"/>
      <c r="Q134" s="27"/>
      <c r="R134" s="91"/>
      <c r="S134" s="91"/>
      <c r="AB134" s="110"/>
      <c r="AC134" s="302">
        <f t="shared" si="24"/>
      </c>
      <c r="AD134" s="317">
        <f t="shared" si="25"/>
      </c>
      <c r="AE134" s="317">
        <f t="shared" si="26"/>
      </c>
      <c r="AF134" s="348">
        <f t="shared" si="27"/>
      </c>
      <c r="AG134" s="348">
        <f t="shared" si="28"/>
      </c>
      <c r="AH134" s="349">
        <f t="shared" si="29"/>
      </c>
      <c r="AI134" s="317">
        <f t="shared" si="30"/>
      </c>
      <c r="AJ134" s="317">
        <f t="shared" si="31"/>
      </c>
      <c r="AK134" s="317">
        <f t="shared" si="32"/>
      </c>
      <c r="AL134" s="339">
        <f t="shared" si="33"/>
      </c>
      <c r="AM134" s="339">
        <f t="shared" si="34"/>
      </c>
      <c r="AN134" s="339">
        <f t="shared" si="35"/>
      </c>
      <c r="AO134" s="339">
        <f t="shared" si="36"/>
      </c>
      <c r="AP134" s="339">
        <f t="shared" si="37"/>
      </c>
      <c r="AQ134" s="339">
        <f t="shared" si="38"/>
      </c>
      <c r="AR134" s="339">
        <f t="shared" si="39"/>
      </c>
      <c r="AS134" s="339">
        <f t="shared" si="40"/>
      </c>
      <c r="AT134" s="338">
        <f t="shared" si="44"/>
      </c>
      <c r="AU134" s="338">
        <f t="shared" si="45"/>
      </c>
      <c r="AV134" s="338">
        <f t="shared" si="46"/>
      </c>
      <c r="AW134" s="338">
        <f t="shared" si="41"/>
      </c>
      <c r="AX134" s="338">
        <f t="shared" si="42"/>
      </c>
      <c r="AY134" s="338">
        <f t="shared" si="43"/>
      </c>
      <c r="AZ134" s="111">
        <f t="shared" si="47"/>
      </c>
    </row>
    <row r="135" spans="1:52" ht="20.25" customHeight="1">
      <c r="A135" s="109"/>
      <c r="P135" s="26"/>
      <c r="Q135" s="27"/>
      <c r="R135" s="91"/>
      <c r="S135" s="91"/>
      <c r="AB135" s="110"/>
      <c r="AC135" s="302">
        <f t="shared" si="24"/>
      </c>
      <c r="AD135" s="317">
        <f t="shared" si="25"/>
      </c>
      <c r="AE135" s="317">
        <f t="shared" si="26"/>
      </c>
      <c r="AF135" s="348">
        <f t="shared" si="27"/>
      </c>
      <c r="AG135" s="348">
        <f t="shared" si="28"/>
      </c>
      <c r="AH135" s="349">
        <f t="shared" si="29"/>
      </c>
      <c r="AI135" s="317">
        <f t="shared" si="30"/>
      </c>
      <c r="AJ135" s="317">
        <f t="shared" si="31"/>
      </c>
      <c r="AK135" s="317">
        <f t="shared" si="32"/>
      </c>
      <c r="AL135" s="339">
        <f t="shared" si="33"/>
      </c>
      <c r="AM135" s="339">
        <f t="shared" si="34"/>
      </c>
      <c r="AN135" s="339">
        <f t="shared" si="35"/>
      </c>
      <c r="AO135" s="339">
        <f t="shared" si="36"/>
      </c>
      <c r="AP135" s="339">
        <f t="shared" si="37"/>
      </c>
      <c r="AQ135" s="339">
        <f t="shared" si="38"/>
      </c>
      <c r="AR135" s="339">
        <f t="shared" si="39"/>
      </c>
      <c r="AS135" s="339">
        <f t="shared" si="40"/>
      </c>
      <c r="AT135" s="338">
        <f t="shared" si="44"/>
      </c>
      <c r="AU135" s="338">
        <f t="shared" si="45"/>
      </c>
      <c r="AV135" s="338">
        <f t="shared" si="46"/>
      </c>
      <c r="AW135" s="338">
        <f t="shared" si="41"/>
      </c>
      <c r="AX135" s="338">
        <f t="shared" si="42"/>
      </c>
      <c r="AY135" s="338">
        <f t="shared" si="43"/>
      </c>
      <c r="AZ135" s="111">
        <f t="shared" si="47"/>
      </c>
    </row>
    <row r="136" spans="1:52" ht="20.25" customHeight="1">
      <c r="A136" s="109"/>
      <c r="P136" s="26"/>
      <c r="Q136" s="27"/>
      <c r="R136" s="91"/>
      <c r="S136" s="91"/>
      <c r="AB136" s="110"/>
      <c r="AC136" s="302">
        <f t="shared" si="24"/>
      </c>
      <c r="AD136" s="317">
        <f t="shared" si="25"/>
      </c>
      <c r="AE136" s="317">
        <f t="shared" si="26"/>
      </c>
      <c r="AF136" s="348">
        <f t="shared" si="27"/>
      </c>
      <c r="AG136" s="348">
        <f t="shared" si="28"/>
      </c>
      <c r="AH136" s="349">
        <f t="shared" si="29"/>
      </c>
      <c r="AI136" s="317">
        <f t="shared" si="30"/>
      </c>
      <c r="AJ136" s="317">
        <f t="shared" si="31"/>
      </c>
      <c r="AK136" s="317">
        <f t="shared" si="32"/>
      </c>
      <c r="AL136" s="339">
        <f t="shared" si="33"/>
      </c>
      <c r="AM136" s="339">
        <f t="shared" si="34"/>
      </c>
      <c r="AN136" s="339">
        <f t="shared" si="35"/>
      </c>
      <c r="AO136" s="339">
        <f t="shared" si="36"/>
      </c>
      <c r="AP136" s="339">
        <f t="shared" si="37"/>
      </c>
      <c r="AQ136" s="339">
        <f t="shared" si="38"/>
      </c>
      <c r="AR136" s="339">
        <f t="shared" si="39"/>
      </c>
      <c r="AS136" s="339">
        <f t="shared" si="40"/>
      </c>
      <c r="AT136" s="338">
        <f t="shared" si="44"/>
      </c>
      <c r="AU136" s="338">
        <f t="shared" si="45"/>
      </c>
      <c r="AV136" s="338">
        <f t="shared" si="46"/>
      </c>
      <c r="AW136" s="338">
        <f t="shared" si="41"/>
      </c>
      <c r="AX136" s="338">
        <f t="shared" si="42"/>
      </c>
      <c r="AY136" s="338">
        <f t="shared" si="43"/>
      </c>
      <c r="AZ136" s="111">
        <f t="shared" si="47"/>
      </c>
    </row>
    <row r="137" spans="1:52" ht="20.25" customHeight="1">
      <c r="A137" s="109"/>
      <c r="P137" s="26"/>
      <c r="Q137" s="27"/>
      <c r="R137" s="91"/>
      <c r="S137" s="91"/>
      <c r="AB137" s="110"/>
      <c r="AC137" s="302">
        <f t="shared" si="24"/>
      </c>
      <c r="AD137" s="317">
        <f t="shared" si="25"/>
      </c>
      <c r="AE137" s="317">
        <f t="shared" si="26"/>
      </c>
      <c r="AF137" s="348">
        <f t="shared" si="27"/>
      </c>
      <c r="AG137" s="348">
        <f t="shared" si="28"/>
      </c>
      <c r="AH137" s="349">
        <f t="shared" si="29"/>
      </c>
      <c r="AI137" s="317">
        <f t="shared" si="30"/>
      </c>
      <c r="AJ137" s="317">
        <f t="shared" si="31"/>
      </c>
      <c r="AK137" s="317">
        <f t="shared" si="32"/>
      </c>
      <c r="AL137" s="339">
        <f t="shared" si="33"/>
      </c>
      <c r="AM137" s="339">
        <f t="shared" si="34"/>
      </c>
      <c r="AN137" s="339">
        <f t="shared" si="35"/>
      </c>
      <c r="AO137" s="339">
        <f t="shared" si="36"/>
      </c>
      <c r="AP137" s="339">
        <f t="shared" si="37"/>
      </c>
      <c r="AQ137" s="339">
        <f t="shared" si="38"/>
      </c>
      <c r="AR137" s="339">
        <f t="shared" si="39"/>
      </c>
      <c r="AS137" s="339">
        <f t="shared" si="40"/>
      </c>
      <c r="AT137" s="338">
        <f t="shared" si="44"/>
      </c>
      <c r="AU137" s="338">
        <f t="shared" si="45"/>
      </c>
      <c r="AV137" s="338">
        <f t="shared" si="46"/>
      </c>
      <c r="AW137" s="338">
        <f t="shared" si="41"/>
      </c>
      <c r="AX137" s="338">
        <f t="shared" si="42"/>
      </c>
      <c r="AY137" s="338">
        <f t="shared" si="43"/>
      </c>
      <c r="AZ137" s="111">
        <f t="shared" si="47"/>
      </c>
    </row>
    <row r="138" spans="1:52" ht="20.25" customHeight="1">
      <c r="A138" s="109"/>
      <c r="P138" s="26"/>
      <c r="Q138" s="27"/>
      <c r="R138" s="91"/>
      <c r="S138" s="91"/>
      <c r="AB138" s="110"/>
      <c r="AC138" s="302">
        <f t="shared" si="24"/>
      </c>
      <c r="AD138" s="317">
        <f t="shared" si="25"/>
      </c>
      <c r="AE138" s="317">
        <f t="shared" si="26"/>
      </c>
      <c r="AF138" s="348">
        <f t="shared" si="27"/>
      </c>
      <c r="AG138" s="348">
        <f t="shared" si="28"/>
      </c>
      <c r="AH138" s="349">
        <f t="shared" si="29"/>
      </c>
      <c r="AI138" s="317">
        <f t="shared" si="30"/>
      </c>
      <c r="AJ138" s="317">
        <f t="shared" si="31"/>
      </c>
      <c r="AK138" s="317">
        <f t="shared" si="32"/>
      </c>
      <c r="AL138" s="339">
        <f t="shared" si="33"/>
      </c>
      <c r="AM138" s="339">
        <f t="shared" si="34"/>
      </c>
      <c r="AN138" s="339">
        <f t="shared" si="35"/>
      </c>
      <c r="AO138" s="339">
        <f t="shared" si="36"/>
      </c>
      <c r="AP138" s="339">
        <f t="shared" si="37"/>
      </c>
      <c r="AQ138" s="339">
        <f t="shared" si="38"/>
      </c>
      <c r="AR138" s="339">
        <f t="shared" si="39"/>
      </c>
      <c r="AS138" s="339">
        <f t="shared" si="40"/>
      </c>
      <c r="AT138" s="338">
        <f t="shared" si="44"/>
      </c>
      <c r="AU138" s="338">
        <f t="shared" si="45"/>
      </c>
      <c r="AV138" s="338">
        <f t="shared" si="46"/>
      </c>
      <c r="AW138" s="338">
        <f t="shared" si="41"/>
      </c>
      <c r="AX138" s="338">
        <f t="shared" si="42"/>
      </c>
      <c r="AY138" s="338">
        <f t="shared" si="43"/>
      </c>
      <c r="AZ138" s="111">
        <f t="shared" si="47"/>
      </c>
    </row>
    <row r="139" spans="1:52" ht="20.25" customHeight="1">
      <c r="A139" s="109"/>
      <c r="P139" s="26"/>
      <c r="Q139" s="27"/>
      <c r="R139" s="91"/>
      <c r="S139" s="91"/>
      <c r="AB139" s="110"/>
      <c r="AC139" s="302">
        <f t="shared" si="24"/>
      </c>
      <c r="AD139" s="317">
        <f t="shared" si="25"/>
      </c>
      <c r="AE139" s="317">
        <f t="shared" si="26"/>
      </c>
      <c r="AF139" s="348">
        <f t="shared" si="27"/>
      </c>
      <c r="AG139" s="348">
        <f t="shared" si="28"/>
      </c>
      <c r="AH139" s="349">
        <f t="shared" si="29"/>
      </c>
      <c r="AI139" s="317">
        <f t="shared" si="30"/>
      </c>
      <c r="AJ139" s="317">
        <f t="shared" si="31"/>
      </c>
      <c r="AK139" s="317">
        <f t="shared" si="32"/>
      </c>
      <c r="AL139" s="339">
        <f t="shared" si="33"/>
      </c>
      <c r="AM139" s="339">
        <f t="shared" si="34"/>
      </c>
      <c r="AN139" s="339">
        <f t="shared" si="35"/>
      </c>
      <c r="AO139" s="339">
        <f t="shared" si="36"/>
      </c>
      <c r="AP139" s="339">
        <f t="shared" si="37"/>
      </c>
      <c r="AQ139" s="339">
        <f t="shared" si="38"/>
      </c>
      <c r="AR139" s="339">
        <f t="shared" si="39"/>
      </c>
      <c r="AS139" s="339">
        <f t="shared" si="40"/>
      </c>
      <c r="AT139" s="338">
        <f t="shared" si="44"/>
      </c>
      <c r="AU139" s="338">
        <f t="shared" si="45"/>
      </c>
      <c r="AV139" s="338">
        <f t="shared" si="46"/>
      </c>
      <c r="AW139" s="338">
        <f t="shared" si="41"/>
      </c>
      <c r="AX139" s="338">
        <f t="shared" si="42"/>
      </c>
      <c r="AY139" s="338">
        <f t="shared" si="43"/>
      </c>
      <c r="AZ139" s="111">
        <f t="shared" si="47"/>
      </c>
    </row>
    <row r="140" spans="1:52" ht="20.25" customHeight="1">
      <c r="A140" s="109"/>
      <c r="P140" s="26"/>
      <c r="Q140" s="27"/>
      <c r="R140" s="91"/>
      <c r="S140" s="91"/>
      <c r="AB140" s="110"/>
      <c r="AC140" s="302">
        <f t="shared" si="24"/>
      </c>
      <c r="AD140" s="317">
        <f t="shared" si="25"/>
      </c>
      <c r="AE140" s="317">
        <f t="shared" si="26"/>
      </c>
      <c r="AF140" s="348">
        <f t="shared" si="27"/>
      </c>
      <c r="AG140" s="348">
        <f t="shared" si="28"/>
      </c>
      <c r="AH140" s="349">
        <f t="shared" si="29"/>
      </c>
      <c r="AI140" s="317">
        <f t="shared" si="30"/>
      </c>
      <c r="AJ140" s="317">
        <f t="shared" si="31"/>
      </c>
      <c r="AK140" s="317">
        <f t="shared" si="32"/>
      </c>
      <c r="AL140" s="339">
        <f t="shared" si="33"/>
      </c>
      <c r="AM140" s="339">
        <f t="shared" si="34"/>
      </c>
      <c r="AN140" s="339">
        <f t="shared" si="35"/>
      </c>
      <c r="AO140" s="339">
        <f t="shared" si="36"/>
      </c>
      <c r="AP140" s="339">
        <f t="shared" si="37"/>
      </c>
      <c r="AQ140" s="339">
        <f t="shared" si="38"/>
      </c>
      <c r="AR140" s="339">
        <f t="shared" si="39"/>
      </c>
      <c r="AS140" s="339">
        <f t="shared" si="40"/>
      </c>
      <c r="AT140" s="338">
        <f t="shared" si="44"/>
      </c>
      <c r="AU140" s="338">
        <f t="shared" si="45"/>
      </c>
      <c r="AV140" s="338">
        <f t="shared" si="46"/>
      </c>
      <c r="AW140" s="338">
        <f t="shared" si="41"/>
      </c>
      <c r="AX140" s="338">
        <f t="shared" si="42"/>
      </c>
      <c r="AY140" s="338">
        <f t="shared" si="43"/>
      </c>
      <c r="AZ140" s="111">
        <f t="shared" si="47"/>
      </c>
    </row>
    <row r="141" spans="1:52" ht="20.25" customHeight="1">
      <c r="A141" s="109"/>
      <c r="P141" s="26"/>
      <c r="Q141" s="27"/>
      <c r="R141" s="91"/>
      <c r="S141" s="91"/>
      <c r="AB141" s="110"/>
      <c r="AC141" s="302">
        <f t="shared" si="24"/>
      </c>
      <c r="AD141" s="317">
        <f t="shared" si="25"/>
      </c>
      <c r="AE141" s="317">
        <f t="shared" si="26"/>
      </c>
      <c r="AF141" s="348">
        <f t="shared" si="27"/>
      </c>
      <c r="AG141" s="348">
        <f t="shared" si="28"/>
      </c>
      <c r="AH141" s="349">
        <f t="shared" si="29"/>
      </c>
      <c r="AI141" s="317">
        <f t="shared" si="30"/>
      </c>
      <c r="AJ141" s="317">
        <f t="shared" si="31"/>
      </c>
      <c r="AK141" s="317">
        <f t="shared" si="32"/>
      </c>
      <c r="AL141" s="339">
        <f t="shared" si="33"/>
      </c>
      <c r="AM141" s="339">
        <f t="shared" si="34"/>
      </c>
      <c r="AN141" s="339">
        <f t="shared" si="35"/>
      </c>
      <c r="AO141" s="339">
        <f t="shared" si="36"/>
      </c>
      <c r="AP141" s="339">
        <f t="shared" si="37"/>
      </c>
      <c r="AQ141" s="339">
        <f t="shared" si="38"/>
      </c>
      <c r="AR141" s="339">
        <f t="shared" si="39"/>
      </c>
      <c r="AS141" s="339">
        <f t="shared" si="40"/>
      </c>
      <c r="AT141" s="338">
        <f t="shared" si="44"/>
      </c>
      <c r="AU141" s="338">
        <f t="shared" si="45"/>
      </c>
      <c r="AV141" s="338">
        <f t="shared" si="46"/>
      </c>
      <c r="AW141" s="338">
        <f t="shared" si="41"/>
      </c>
      <c r="AX141" s="338">
        <f t="shared" si="42"/>
      </c>
      <c r="AY141" s="338">
        <f t="shared" si="43"/>
      </c>
      <c r="AZ141" s="111">
        <f t="shared" si="47"/>
      </c>
    </row>
    <row r="142" spans="1:52" ht="20.25" customHeight="1">
      <c r="A142" s="109"/>
      <c r="P142" s="26"/>
      <c r="Q142" s="27"/>
      <c r="R142" s="91"/>
      <c r="S142" s="91"/>
      <c r="AB142" s="110"/>
      <c r="AC142" s="302">
        <f t="shared" si="24"/>
      </c>
      <c r="AD142" s="317">
        <f t="shared" si="25"/>
      </c>
      <c r="AE142" s="317">
        <f t="shared" si="26"/>
      </c>
      <c r="AF142" s="348">
        <f t="shared" si="27"/>
      </c>
      <c r="AG142" s="348">
        <f t="shared" si="28"/>
      </c>
      <c r="AH142" s="349">
        <f t="shared" si="29"/>
      </c>
      <c r="AI142" s="317">
        <f t="shared" si="30"/>
      </c>
      <c r="AJ142" s="317">
        <f t="shared" si="31"/>
      </c>
      <c r="AK142" s="317">
        <f t="shared" si="32"/>
      </c>
      <c r="AL142" s="339">
        <f t="shared" si="33"/>
      </c>
      <c r="AM142" s="339">
        <f t="shared" si="34"/>
      </c>
      <c r="AN142" s="339">
        <f t="shared" si="35"/>
      </c>
      <c r="AO142" s="339">
        <f t="shared" si="36"/>
      </c>
      <c r="AP142" s="339">
        <f t="shared" si="37"/>
      </c>
      <c r="AQ142" s="339">
        <f t="shared" si="38"/>
      </c>
      <c r="AR142" s="339">
        <f t="shared" si="39"/>
      </c>
      <c r="AS142" s="339">
        <f t="shared" si="40"/>
      </c>
      <c r="AT142" s="338">
        <f t="shared" si="44"/>
      </c>
      <c r="AU142" s="338">
        <f t="shared" si="45"/>
      </c>
      <c r="AV142" s="338">
        <f t="shared" si="46"/>
      </c>
      <c r="AW142" s="338">
        <f t="shared" si="41"/>
      </c>
      <c r="AX142" s="338">
        <f t="shared" si="42"/>
      </c>
      <c r="AY142" s="338">
        <f t="shared" si="43"/>
      </c>
      <c r="AZ142" s="111">
        <f t="shared" si="47"/>
      </c>
    </row>
    <row r="143" spans="1:52" ht="20.25" customHeight="1">
      <c r="A143" s="109"/>
      <c r="P143" s="26"/>
      <c r="Q143" s="27"/>
      <c r="R143" s="91"/>
      <c r="S143" s="91"/>
      <c r="AB143" s="110"/>
      <c r="AC143" s="302">
        <f t="shared" si="24"/>
      </c>
      <c r="AD143" s="317">
        <f t="shared" si="25"/>
      </c>
      <c r="AE143" s="317">
        <f t="shared" si="26"/>
      </c>
      <c r="AF143" s="348">
        <f t="shared" si="27"/>
      </c>
      <c r="AG143" s="348">
        <f t="shared" si="28"/>
      </c>
      <c r="AH143" s="349">
        <f t="shared" si="29"/>
      </c>
      <c r="AI143" s="317">
        <f t="shared" si="30"/>
      </c>
      <c r="AJ143" s="317">
        <f t="shared" si="31"/>
      </c>
      <c r="AK143" s="317">
        <f t="shared" si="32"/>
      </c>
      <c r="AL143" s="339">
        <f t="shared" si="33"/>
      </c>
      <c r="AM143" s="339">
        <f t="shared" si="34"/>
      </c>
      <c r="AN143" s="339">
        <f t="shared" si="35"/>
      </c>
      <c r="AO143" s="339">
        <f t="shared" si="36"/>
      </c>
      <c r="AP143" s="339">
        <f t="shared" si="37"/>
      </c>
      <c r="AQ143" s="339">
        <f t="shared" si="38"/>
      </c>
      <c r="AR143" s="339">
        <f t="shared" si="39"/>
      </c>
      <c r="AS143" s="339">
        <f t="shared" si="40"/>
      </c>
      <c r="AT143" s="338">
        <f t="shared" si="44"/>
      </c>
      <c r="AU143" s="338">
        <f t="shared" si="45"/>
      </c>
      <c r="AV143" s="338">
        <f t="shared" si="46"/>
      </c>
      <c r="AW143" s="338">
        <f t="shared" si="41"/>
      </c>
      <c r="AX143" s="338">
        <f t="shared" si="42"/>
      </c>
      <c r="AY143" s="338">
        <f t="shared" si="43"/>
      </c>
      <c r="AZ143" s="111">
        <f t="shared" si="47"/>
      </c>
    </row>
    <row r="144" spans="1:52" ht="20.25" customHeight="1">
      <c r="A144" s="109"/>
      <c r="P144" s="26"/>
      <c r="Q144" s="27"/>
      <c r="R144" s="91"/>
      <c r="S144" s="91"/>
      <c r="AB144" s="110"/>
      <c r="AC144" s="302">
        <f t="shared" si="24"/>
      </c>
      <c r="AD144" s="317">
        <f t="shared" si="25"/>
      </c>
      <c r="AE144" s="317">
        <f t="shared" si="26"/>
      </c>
      <c r="AF144" s="348">
        <f t="shared" si="27"/>
      </c>
      <c r="AG144" s="348">
        <f t="shared" si="28"/>
      </c>
      <c r="AH144" s="349">
        <f t="shared" si="29"/>
      </c>
      <c r="AI144" s="317">
        <f t="shared" si="30"/>
      </c>
      <c r="AJ144" s="317">
        <f t="shared" si="31"/>
      </c>
      <c r="AK144" s="317">
        <f t="shared" si="32"/>
      </c>
      <c r="AL144" s="339">
        <f t="shared" si="33"/>
      </c>
      <c r="AM144" s="339">
        <f t="shared" si="34"/>
      </c>
      <c r="AN144" s="339">
        <f t="shared" si="35"/>
      </c>
      <c r="AO144" s="339">
        <f t="shared" si="36"/>
      </c>
      <c r="AP144" s="339">
        <f t="shared" si="37"/>
      </c>
      <c r="AQ144" s="339">
        <f t="shared" si="38"/>
      </c>
      <c r="AR144" s="339">
        <f t="shared" si="39"/>
      </c>
      <c r="AS144" s="339">
        <f t="shared" si="40"/>
      </c>
      <c r="AT144" s="338">
        <f t="shared" si="44"/>
      </c>
      <c r="AU144" s="338">
        <f t="shared" si="45"/>
      </c>
      <c r="AV144" s="338">
        <f t="shared" si="46"/>
      </c>
      <c r="AW144" s="338">
        <f t="shared" si="41"/>
      </c>
      <c r="AX144" s="338">
        <f t="shared" si="42"/>
      </c>
      <c r="AY144" s="338">
        <f t="shared" si="43"/>
      </c>
      <c r="AZ144" s="111">
        <f t="shared" si="47"/>
      </c>
    </row>
    <row r="145" spans="1:52" ht="20.25" customHeight="1">
      <c r="A145" s="109"/>
      <c r="P145" s="26"/>
      <c r="Q145" s="27"/>
      <c r="R145" s="91"/>
      <c r="S145" s="91"/>
      <c r="AB145" s="110"/>
      <c r="AC145" s="302">
        <f t="shared" si="24"/>
      </c>
      <c r="AD145" s="317">
        <f t="shared" si="25"/>
      </c>
      <c r="AE145" s="317">
        <f t="shared" si="26"/>
      </c>
      <c r="AF145" s="348">
        <f t="shared" si="27"/>
      </c>
      <c r="AG145" s="348">
        <f t="shared" si="28"/>
      </c>
      <c r="AH145" s="349">
        <f t="shared" si="29"/>
      </c>
      <c r="AI145" s="317">
        <f t="shared" si="30"/>
      </c>
      <c r="AJ145" s="317">
        <f t="shared" si="31"/>
      </c>
      <c r="AK145" s="317">
        <f t="shared" si="32"/>
      </c>
      <c r="AL145" s="339">
        <f t="shared" si="33"/>
      </c>
      <c r="AM145" s="339">
        <f t="shared" si="34"/>
      </c>
      <c r="AN145" s="339">
        <f t="shared" si="35"/>
      </c>
      <c r="AO145" s="339">
        <f t="shared" si="36"/>
      </c>
      <c r="AP145" s="339">
        <f t="shared" si="37"/>
      </c>
      <c r="AQ145" s="339">
        <f t="shared" si="38"/>
      </c>
      <c r="AR145" s="339">
        <f t="shared" si="39"/>
      </c>
      <c r="AS145" s="339">
        <f t="shared" si="40"/>
      </c>
      <c r="AT145" s="338">
        <f t="shared" si="44"/>
      </c>
      <c r="AU145" s="338">
        <f t="shared" si="45"/>
      </c>
      <c r="AV145" s="338">
        <f t="shared" si="46"/>
      </c>
      <c r="AW145" s="338">
        <f t="shared" si="41"/>
      </c>
      <c r="AX145" s="338">
        <f t="shared" si="42"/>
      </c>
      <c r="AY145" s="338">
        <f t="shared" si="43"/>
      </c>
      <c r="AZ145" s="111">
        <f t="shared" si="47"/>
      </c>
    </row>
    <row r="146" spans="1:52" ht="20.25" customHeight="1">
      <c r="A146" s="109"/>
      <c r="P146" s="26"/>
      <c r="Q146" s="27"/>
      <c r="R146" s="91"/>
      <c r="S146" s="91"/>
      <c r="AB146" s="110"/>
      <c r="AC146" s="302">
        <f t="shared" si="24"/>
      </c>
      <c r="AD146" s="317">
        <f t="shared" si="25"/>
      </c>
      <c r="AE146" s="317">
        <f t="shared" si="26"/>
      </c>
      <c r="AF146" s="348">
        <f t="shared" si="27"/>
      </c>
      <c r="AG146" s="348">
        <f t="shared" si="28"/>
      </c>
      <c r="AH146" s="349">
        <f t="shared" si="29"/>
      </c>
      <c r="AI146" s="317">
        <f t="shared" si="30"/>
      </c>
      <c r="AJ146" s="317">
        <f t="shared" si="31"/>
      </c>
      <c r="AK146" s="317">
        <f t="shared" si="32"/>
      </c>
      <c r="AL146" s="339">
        <f t="shared" si="33"/>
      </c>
      <c r="AM146" s="339">
        <f t="shared" si="34"/>
      </c>
      <c r="AN146" s="339">
        <f t="shared" si="35"/>
      </c>
      <c r="AO146" s="339">
        <f t="shared" si="36"/>
      </c>
      <c r="AP146" s="339">
        <f t="shared" si="37"/>
      </c>
      <c r="AQ146" s="339">
        <f t="shared" si="38"/>
      </c>
      <c r="AR146" s="339">
        <f t="shared" si="39"/>
      </c>
      <c r="AS146" s="339">
        <f t="shared" si="40"/>
      </c>
      <c r="AT146" s="338">
        <f t="shared" si="44"/>
      </c>
      <c r="AU146" s="338">
        <f t="shared" si="45"/>
      </c>
      <c r="AV146" s="338">
        <f t="shared" si="46"/>
      </c>
      <c r="AW146" s="338">
        <f t="shared" si="41"/>
      </c>
      <c r="AX146" s="338">
        <f t="shared" si="42"/>
      </c>
      <c r="AY146" s="338">
        <f t="shared" si="43"/>
      </c>
      <c r="AZ146" s="111">
        <f t="shared" si="47"/>
      </c>
    </row>
    <row r="147" spans="1:52" ht="20.25" customHeight="1">
      <c r="A147" s="109"/>
      <c r="P147" s="26"/>
      <c r="Q147" s="27"/>
      <c r="R147" s="91"/>
      <c r="S147" s="91"/>
      <c r="AB147" s="110"/>
      <c r="AC147" s="302">
        <f t="shared" si="24"/>
      </c>
      <c r="AD147" s="317">
        <f t="shared" si="25"/>
      </c>
      <c r="AE147" s="317">
        <f t="shared" si="26"/>
      </c>
      <c r="AF147" s="348">
        <f t="shared" si="27"/>
      </c>
      <c r="AG147" s="348">
        <f t="shared" si="28"/>
      </c>
      <c r="AH147" s="349">
        <f t="shared" si="29"/>
      </c>
      <c r="AI147" s="317">
        <f t="shared" si="30"/>
      </c>
      <c r="AJ147" s="317">
        <f t="shared" si="31"/>
      </c>
      <c r="AK147" s="317">
        <f t="shared" si="32"/>
      </c>
      <c r="AL147" s="339">
        <f t="shared" si="33"/>
      </c>
      <c r="AM147" s="339">
        <f t="shared" si="34"/>
      </c>
      <c r="AN147" s="339">
        <f t="shared" si="35"/>
      </c>
      <c r="AO147" s="339">
        <f t="shared" si="36"/>
      </c>
      <c r="AP147" s="339">
        <f t="shared" si="37"/>
      </c>
      <c r="AQ147" s="339">
        <f t="shared" si="38"/>
      </c>
      <c r="AR147" s="339">
        <f t="shared" si="39"/>
      </c>
      <c r="AS147" s="339">
        <f t="shared" si="40"/>
      </c>
      <c r="AT147" s="338">
        <f t="shared" si="44"/>
      </c>
      <c r="AU147" s="338">
        <f t="shared" si="45"/>
      </c>
      <c r="AV147" s="338">
        <f t="shared" si="46"/>
      </c>
      <c r="AW147" s="338">
        <f t="shared" si="41"/>
      </c>
      <c r="AX147" s="338">
        <f t="shared" si="42"/>
      </c>
      <c r="AY147" s="338">
        <f t="shared" si="43"/>
      </c>
      <c r="AZ147" s="111">
        <f t="shared" si="47"/>
      </c>
    </row>
    <row r="148" spans="1:52" ht="20.25" customHeight="1">
      <c r="A148" s="109"/>
      <c r="P148" s="26"/>
      <c r="Q148" s="27"/>
      <c r="R148" s="91"/>
      <c r="S148" s="91"/>
      <c r="AB148" s="110"/>
      <c r="AC148" s="302">
        <f t="shared" si="24"/>
      </c>
      <c r="AD148" s="317">
        <f t="shared" si="25"/>
      </c>
      <c r="AE148" s="317">
        <f t="shared" si="26"/>
      </c>
      <c r="AF148" s="348">
        <f t="shared" si="27"/>
      </c>
      <c r="AG148" s="348">
        <f t="shared" si="28"/>
      </c>
      <c r="AH148" s="349">
        <f t="shared" si="29"/>
      </c>
      <c r="AI148" s="317">
        <f t="shared" si="30"/>
      </c>
      <c r="AJ148" s="317">
        <f t="shared" si="31"/>
      </c>
      <c r="AK148" s="317">
        <f t="shared" si="32"/>
      </c>
      <c r="AL148" s="339">
        <f t="shared" si="33"/>
      </c>
      <c r="AM148" s="339">
        <f t="shared" si="34"/>
      </c>
      <c r="AN148" s="339">
        <f t="shared" si="35"/>
      </c>
      <c r="AO148" s="339">
        <f t="shared" si="36"/>
      </c>
      <c r="AP148" s="339">
        <f t="shared" si="37"/>
      </c>
      <c r="AQ148" s="339">
        <f t="shared" si="38"/>
      </c>
      <c r="AR148" s="339">
        <f t="shared" si="39"/>
      </c>
      <c r="AS148" s="339">
        <f t="shared" si="40"/>
      </c>
      <c r="AT148" s="338">
        <f t="shared" si="44"/>
      </c>
      <c r="AU148" s="338">
        <f t="shared" si="45"/>
      </c>
      <c r="AV148" s="338">
        <f t="shared" si="46"/>
      </c>
      <c r="AW148" s="338">
        <f t="shared" si="41"/>
      </c>
      <c r="AX148" s="338">
        <f t="shared" si="42"/>
      </c>
      <c r="AY148" s="338">
        <f t="shared" si="43"/>
      </c>
      <c r="AZ148" s="111">
        <f t="shared" si="47"/>
      </c>
    </row>
    <row r="149" spans="1:52" ht="20.25" customHeight="1">
      <c r="A149" s="109"/>
      <c r="P149" s="26"/>
      <c r="Q149" s="27"/>
      <c r="R149" s="91"/>
      <c r="S149" s="91"/>
      <c r="AB149" s="110"/>
      <c r="AC149" s="302">
        <f t="shared" si="24"/>
      </c>
      <c r="AD149" s="317">
        <f t="shared" si="25"/>
      </c>
      <c r="AE149" s="317">
        <f t="shared" si="26"/>
      </c>
      <c r="AF149" s="348">
        <f t="shared" si="27"/>
      </c>
      <c r="AG149" s="348">
        <f t="shared" si="28"/>
      </c>
      <c r="AH149" s="349">
        <f t="shared" si="29"/>
      </c>
      <c r="AI149" s="317">
        <f t="shared" si="30"/>
      </c>
      <c r="AJ149" s="317">
        <f t="shared" si="31"/>
      </c>
      <c r="AK149" s="317">
        <f t="shared" si="32"/>
      </c>
      <c r="AL149" s="339">
        <f t="shared" si="33"/>
      </c>
      <c r="AM149" s="339">
        <f t="shared" si="34"/>
      </c>
      <c r="AN149" s="339">
        <f t="shared" si="35"/>
      </c>
      <c r="AO149" s="339">
        <f t="shared" si="36"/>
      </c>
      <c r="AP149" s="339">
        <f t="shared" si="37"/>
      </c>
      <c r="AQ149" s="339">
        <f t="shared" si="38"/>
      </c>
      <c r="AR149" s="339">
        <f t="shared" si="39"/>
      </c>
      <c r="AS149" s="339">
        <f t="shared" si="40"/>
      </c>
      <c r="AT149" s="338">
        <f t="shared" si="44"/>
      </c>
      <c r="AU149" s="338">
        <f t="shared" si="45"/>
      </c>
      <c r="AV149" s="338">
        <f t="shared" si="46"/>
      </c>
      <c r="AW149" s="338">
        <f t="shared" si="41"/>
      </c>
      <c r="AX149" s="338">
        <f t="shared" si="42"/>
      </c>
      <c r="AY149" s="338">
        <f t="shared" si="43"/>
      </c>
      <c r="AZ149" s="111">
        <f t="shared" si="47"/>
      </c>
    </row>
    <row r="150" spans="1:52" ht="20.25" customHeight="1">
      <c r="A150" s="109"/>
      <c r="P150" s="26"/>
      <c r="Q150" s="27"/>
      <c r="R150" s="91"/>
      <c r="S150" s="91"/>
      <c r="AB150" s="110"/>
      <c r="AC150" s="302">
        <f t="shared" si="24"/>
      </c>
      <c r="AD150" s="317">
        <f t="shared" si="25"/>
      </c>
      <c r="AE150" s="317">
        <f t="shared" si="26"/>
      </c>
      <c r="AF150" s="348">
        <f t="shared" si="27"/>
      </c>
      <c r="AG150" s="348">
        <f t="shared" si="28"/>
      </c>
      <c r="AH150" s="349">
        <f t="shared" si="29"/>
      </c>
      <c r="AI150" s="317">
        <f t="shared" si="30"/>
      </c>
      <c r="AJ150" s="317">
        <f t="shared" si="31"/>
      </c>
      <c r="AK150" s="317">
        <f t="shared" si="32"/>
      </c>
      <c r="AL150" s="339">
        <f t="shared" si="33"/>
      </c>
      <c r="AM150" s="339">
        <f t="shared" si="34"/>
      </c>
      <c r="AN150" s="339">
        <f t="shared" si="35"/>
      </c>
      <c r="AO150" s="339">
        <f t="shared" si="36"/>
      </c>
      <c r="AP150" s="339">
        <f t="shared" si="37"/>
      </c>
      <c r="AQ150" s="339">
        <f t="shared" si="38"/>
      </c>
      <c r="AR150" s="339">
        <f t="shared" si="39"/>
      </c>
      <c r="AS150" s="339">
        <f t="shared" si="40"/>
      </c>
      <c r="AT150" s="338">
        <f t="shared" si="44"/>
      </c>
      <c r="AU150" s="338">
        <f t="shared" si="45"/>
      </c>
      <c r="AV150" s="338">
        <f t="shared" si="46"/>
      </c>
      <c r="AW150" s="338">
        <f t="shared" si="41"/>
      </c>
      <c r="AX150" s="338">
        <f t="shared" si="42"/>
      </c>
      <c r="AY150" s="338">
        <f t="shared" si="43"/>
      </c>
      <c r="AZ150" s="111">
        <f t="shared" si="47"/>
      </c>
    </row>
    <row r="151" spans="1:52" ht="20.25" customHeight="1">
      <c r="A151" s="109"/>
      <c r="P151" s="26"/>
      <c r="Q151" s="27"/>
      <c r="R151" s="91"/>
      <c r="S151" s="91"/>
      <c r="AB151" s="110"/>
      <c r="AC151" s="302">
        <f aca="true" t="shared" si="48" ref="AC151:AC214">IF(A151&gt;0,"X","")</f>
      </c>
      <c r="AD151" s="317">
        <f aca="true" t="shared" si="49" ref="AD151:AD214">IF(M151&gt;0,"i50k","")</f>
      </c>
      <c r="AE151" s="317">
        <f aca="true" t="shared" si="50" ref="AE151:AE214">IF(N151&gt;0,"HD","")</f>
      </c>
      <c r="AF151" s="348">
        <f aca="true" t="shared" si="51" ref="AF151:AF214">IF(Q151&gt;0,"",IF(AND(OR(O151&gt;1,)),"SNP",""))</f>
      </c>
      <c r="AG151" s="348">
        <f aca="true" t="shared" si="52" ref="AG151:AG214">IF(Q151&gt;0,"",IF(AND(OR(P151&gt;1)),"STR",""))</f>
      </c>
      <c r="AH151" s="349">
        <f aca="true" t="shared" si="53" ref="AH151:AH214">IF(Q151&gt;0,"SNP/STR",IF(AND(OR(O151&gt;1,P151&gt;1)),"x",""))</f>
      </c>
      <c r="AI151" s="317">
        <f aca="true" t="shared" si="54" ref="AI151:AI214">IF(R151&gt;0,"GST","")</f>
      </c>
      <c r="AJ151" s="317">
        <f aca="true" t="shared" si="55" ref="AJ151:AJ214">IF(S151&lt;1,"",IF(AND(OR(M151&gt;0,N151&gt;0,O151&gt;0,P151&gt;0,Q151&gt;0),COUNTA(S151)&gt;0),"GSB Add-On","GSB"))</f>
      </c>
      <c r="AK151" s="317">
        <f aca="true" t="shared" si="56" ref="AK151:AK214">IF(T151&lt;1,"",IF(AND(OR(M151&gt;0,N151&gt;0,O151&gt;0,P151&gt;0,Q151&gt;0),COUNTA(T151)&gt;0),"HP Add-On","HP"))</f>
      </c>
      <c r="AL151" s="339">
        <f aca="true" t="shared" si="57" ref="AL151:AL214">IF(U151&lt;1,"",IF(AND(OR(M151&gt;0,N151&gt;0,O151&gt;0,P151&gt;0,Q151&gt;0),COUNTA(U151)&gt;0),"AM Add-On","AM"))</f>
      </c>
      <c r="AM151" s="339">
        <f aca="true" t="shared" si="58" ref="AM151:AM214">IF(V151&lt;1,"",IF(AND(OR(M151&gt;0,N151&gt;0,O151&gt;0,P151&gt;0,Q151&gt;0),COUNTA(V151)&gt;0),"NH Add-On","NH"))</f>
      </c>
      <c r="AN151" s="339">
        <f aca="true" t="shared" si="59" ref="AN151:AN214">IF(W151&lt;1,"",IF(AND(OR(M151&gt;0,N151&gt;0,O151&gt;0,P151&gt;0,Q151&gt;0),COUNTA(W151)&gt;0),"CA Add-On","CA"))</f>
      </c>
      <c r="AO151" s="339">
        <f aca="true" t="shared" si="60" ref="AO151:AO214">IF(X151&lt;1,"",IF(AND(OR(M151&gt;0,N151&gt;0,O151&gt;0,P151&gt;0,Q151&gt;0),COUNTA(X151)&gt;0),"DD Add-On","DD"))</f>
      </c>
      <c r="AP151" s="339">
        <f aca="true" t="shared" si="61" ref="AP151:AP214">IF(Y151&lt;1,"",IF(AND(OR(M151&gt;0,N151&gt;0,O151&gt;0,P151&gt;0,Q151&gt;0),COUNTA(Y151)&gt;0),"PHA Add-On","PHA"))</f>
      </c>
      <c r="AQ151" s="339">
        <f aca="true" t="shared" si="62" ref="AQ151:AQ214">IF(Z151&lt;1,"",IF(AND(OR(M151&gt;0,N151&gt;0,O151&gt;0,P151&gt;0,Q151&gt;0),COUNTA(Z151)&gt;0),"TH Add-On","TH"))</f>
      </c>
      <c r="AR151" s="339">
        <f aca="true" t="shared" si="63" ref="AR151:AR214">IF(AA151&lt;1,"",IF(AND(OR(M151&gt;0,N151&gt;0,O151&gt;0,P151&gt;0,Q151&gt;0),COUNTA(AA151)&gt;0),"OS Add-On","OS"))</f>
      </c>
      <c r="AS151" s="339">
        <f aca="true" t="shared" si="64" ref="AS151:AS214">IF(AB151&lt;1,"",IF(AND(OR(M151&gt;0,N151&gt;0,O151&gt;0,P151&gt;0,Q151&gt;0),COUNTA(AB151)&gt;0),"IE Add-On","IE"))</f>
      </c>
      <c r="AT151" s="338">
        <f t="shared" si="44"/>
      </c>
      <c r="AU151" s="338">
        <f t="shared" si="45"/>
      </c>
      <c r="AV151" s="338">
        <f t="shared" si="46"/>
      </c>
      <c r="AW151" s="338">
        <f aca="true" t="shared" si="65" ref="AW151:AW214">IF(AND(COUNTA($M151,$N151,$O151,$P151,$Q151)&lt;1,COUNTA($U151:$AB151)=1),"x","")</f>
      </c>
      <c r="AX151" s="338">
        <f aca="true" t="shared" si="66" ref="AX151:AX214">IF(AND(COUNTA($M151,$N151,$O151,$P151,$Q151)&lt;1,COUNTA($U151:$AB151)=2),"x","")</f>
      </c>
      <c r="AY151" s="338">
        <f aca="true" t="shared" si="67" ref="AY151:AY214">IF(AND(COUNTA($M151,$N151,$O151,$P151,$Q151)&lt;1,COUNTA($U151:$AB151)&gt;2),"x","")</f>
      </c>
      <c r="AZ151" s="111">
        <f t="shared" si="47"/>
      </c>
    </row>
    <row r="152" spans="1:52" ht="20.25" customHeight="1">
      <c r="A152" s="109"/>
      <c r="P152" s="26"/>
      <c r="Q152" s="27"/>
      <c r="R152" s="91"/>
      <c r="S152" s="91"/>
      <c r="AB152" s="110"/>
      <c r="AC152" s="302">
        <f t="shared" si="48"/>
      </c>
      <c r="AD152" s="317">
        <f t="shared" si="49"/>
      </c>
      <c r="AE152" s="317">
        <f t="shared" si="50"/>
      </c>
      <c r="AF152" s="348">
        <f t="shared" si="51"/>
      </c>
      <c r="AG152" s="348">
        <f t="shared" si="52"/>
      </c>
      <c r="AH152" s="349">
        <f t="shared" si="53"/>
      </c>
      <c r="AI152" s="317">
        <f t="shared" si="54"/>
      </c>
      <c r="AJ152" s="317">
        <f t="shared" si="55"/>
      </c>
      <c r="AK152" s="317">
        <f t="shared" si="56"/>
      </c>
      <c r="AL152" s="339">
        <f t="shared" si="57"/>
      </c>
      <c r="AM152" s="339">
        <f t="shared" si="58"/>
      </c>
      <c r="AN152" s="339">
        <f t="shared" si="59"/>
      </c>
      <c r="AO152" s="339">
        <f t="shared" si="60"/>
      </c>
      <c r="AP152" s="339">
        <f t="shared" si="61"/>
      </c>
      <c r="AQ152" s="339">
        <f t="shared" si="62"/>
      </c>
      <c r="AR152" s="339">
        <f t="shared" si="63"/>
      </c>
      <c r="AS152" s="339">
        <f t="shared" si="64"/>
      </c>
      <c r="AT152" s="338">
        <f t="shared" si="44"/>
      </c>
      <c r="AU152" s="338">
        <f t="shared" si="45"/>
      </c>
      <c r="AV152" s="338">
        <f t="shared" si="46"/>
      </c>
      <c r="AW152" s="338">
        <f t="shared" si="65"/>
      </c>
      <c r="AX152" s="338">
        <f t="shared" si="66"/>
      </c>
      <c r="AY152" s="338">
        <f t="shared" si="67"/>
      </c>
      <c r="AZ152" s="111">
        <f t="shared" si="47"/>
      </c>
    </row>
    <row r="153" spans="1:52" ht="20.25" customHeight="1">
      <c r="A153" s="109"/>
      <c r="P153" s="26"/>
      <c r="Q153" s="27"/>
      <c r="R153" s="91"/>
      <c r="S153" s="91"/>
      <c r="AB153" s="110"/>
      <c r="AC153" s="302">
        <f t="shared" si="48"/>
      </c>
      <c r="AD153" s="317">
        <f t="shared" si="49"/>
      </c>
      <c r="AE153" s="317">
        <f t="shared" si="50"/>
      </c>
      <c r="AF153" s="348">
        <f t="shared" si="51"/>
      </c>
      <c r="AG153" s="348">
        <f t="shared" si="52"/>
      </c>
      <c r="AH153" s="349">
        <f t="shared" si="53"/>
      </c>
      <c r="AI153" s="317">
        <f t="shared" si="54"/>
      </c>
      <c r="AJ153" s="317">
        <f t="shared" si="55"/>
      </c>
      <c r="AK153" s="317">
        <f t="shared" si="56"/>
      </c>
      <c r="AL153" s="339">
        <f t="shared" si="57"/>
      </c>
      <c r="AM153" s="339">
        <f t="shared" si="58"/>
      </c>
      <c r="AN153" s="339">
        <f t="shared" si="59"/>
      </c>
      <c r="AO153" s="339">
        <f t="shared" si="60"/>
      </c>
      <c r="AP153" s="339">
        <f t="shared" si="61"/>
      </c>
      <c r="AQ153" s="339">
        <f t="shared" si="62"/>
      </c>
      <c r="AR153" s="339">
        <f t="shared" si="63"/>
      </c>
      <c r="AS153" s="339">
        <f t="shared" si="64"/>
      </c>
      <c r="AT153" s="338">
        <f aca="true" t="shared" si="68" ref="AT153:AT216">IF(AND(OR($M153&gt;0,$N153&gt;0,$O153&gt;0,$P153&gt;0,$Q153&gt;0),COUNTA($U153:$AB153)=1),"x","")</f>
      </c>
      <c r="AU153" s="338">
        <f aca="true" t="shared" si="69" ref="AU153:AU216">IF(AND(OR($M153&gt;0,$N153&gt;0,$O153&gt;0,$P153&gt;0,$Q153&gt;0),COUNTA($U153:$AB153)=2),"x","")</f>
      </c>
      <c r="AV153" s="338">
        <f aca="true" t="shared" si="70" ref="AV153:AV216">IF(AND(OR($M153&gt;0,$N153&gt;0,$O153&gt;0,$P153&gt;0,$Q153&gt;0),COUNTA($U153:$AB153)&gt;2),"x","")</f>
      </c>
      <c r="AW153" s="338">
        <f t="shared" si="65"/>
      </c>
      <c r="AX153" s="338">
        <f t="shared" si="66"/>
      </c>
      <c r="AY153" s="338">
        <f t="shared" si="67"/>
      </c>
      <c r="AZ153" s="111">
        <f aca="true" t="shared" si="71" ref="AZ153:AZ216">IF(AT153="x",9,IF(AU153="x",16,IF(AV153="x",22,IF(AW153="x",25,IF(AX153="x",40,IF(AY153="x",55,""))))))</f>
      </c>
    </row>
    <row r="154" spans="1:52" ht="20.25" customHeight="1">
      <c r="A154" s="109"/>
      <c r="P154" s="26"/>
      <c r="Q154" s="27"/>
      <c r="R154" s="91"/>
      <c r="S154" s="91"/>
      <c r="AB154" s="110"/>
      <c r="AC154" s="302">
        <f t="shared" si="48"/>
      </c>
      <c r="AD154" s="317">
        <f t="shared" si="49"/>
      </c>
      <c r="AE154" s="317">
        <f t="shared" si="50"/>
      </c>
      <c r="AF154" s="348">
        <f t="shared" si="51"/>
      </c>
      <c r="AG154" s="348">
        <f t="shared" si="52"/>
      </c>
      <c r="AH154" s="349">
        <f t="shared" si="53"/>
      </c>
      <c r="AI154" s="317">
        <f t="shared" si="54"/>
      </c>
      <c r="AJ154" s="317">
        <f t="shared" si="55"/>
      </c>
      <c r="AK154" s="317">
        <f t="shared" si="56"/>
      </c>
      <c r="AL154" s="339">
        <f t="shared" si="57"/>
      </c>
      <c r="AM154" s="339">
        <f t="shared" si="58"/>
      </c>
      <c r="AN154" s="339">
        <f t="shared" si="59"/>
      </c>
      <c r="AO154" s="339">
        <f t="shared" si="60"/>
      </c>
      <c r="AP154" s="339">
        <f t="shared" si="61"/>
      </c>
      <c r="AQ154" s="339">
        <f t="shared" si="62"/>
      </c>
      <c r="AR154" s="339">
        <f t="shared" si="63"/>
      </c>
      <c r="AS154" s="339">
        <f t="shared" si="64"/>
      </c>
      <c r="AT154" s="338">
        <f t="shared" si="68"/>
      </c>
      <c r="AU154" s="338">
        <f t="shared" si="69"/>
      </c>
      <c r="AV154" s="338">
        <f t="shared" si="70"/>
      </c>
      <c r="AW154" s="338">
        <f t="shared" si="65"/>
      </c>
      <c r="AX154" s="338">
        <f t="shared" si="66"/>
      </c>
      <c r="AY154" s="338">
        <f t="shared" si="67"/>
      </c>
      <c r="AZ154" s="111">
        <f t="shared" si="71"/>
      </c>
    </row>
    <row r="155" spans="1:52" ht="20.25" customHeight="1">
      <c r="A155" s="109"/>
      <c r="P155" s="26"/>
      <c r="Q155" s="27"/>
      <c r="R155" s="91"/>
      <c r="S155" s="91"/>
      <c r="AB155" s="110"/>
      <c r="AC155" s="302">
        <f t="shared" si="48"/>
      </c>
      <c r="AD155" s="317">
        <f t="shared" si="49"/>
      </c>
      <c r="AE155" s="317">
        <f t="shared" si="50"/>
      </c>
      <c r="AF155" s="348">
        <f t="shared" si="51"/>
      </c>
      <c r="AG155" s="348">
        <f t="shared" si="52"/>
      </c>
      <c r="AH155" s="349">
        <f t="shared" si="53"/>
      </c>
      <c r="AI155" s="317">
        <f t="shared" si="54"/>
      </c>
      <c r="AJ155" s="317">
        <f t="shared" si="55"/>
      </c>
      <c r="AK155" s="317">
        <f t="shared" si="56"/>
      </c>
      <c r="AL155" s="339">
        <f t="shared" si="57"/>
      </c>
      <c r="AM155" s="339">
        <f t="shared" si="58"/>
      </c>
      <c r="AN155" s="339">
        <f t="shared" si="59"/>
      </c>
      <c r="AO155" s="339">
        <f t="shared" si="60"/>
      </c>
      <c r="AP155" s="339">
        <f t="shared" si="61"/>
      </c>
      <c r="AQ155" s="339">
        <f t="shared" si="62"/>
      </c>
      <c r="AR155" s="339">
        <f t="shared" si="63"/>
      </c>
      <c r="AS155" s="339">
        <f t="shared" si="64"/>
      </c>
      <c r="AT155" s="338">
        <f t="shared" si="68"/>
      </c>
      <c r="AU155" s="338">
        <f t="shared" si="69"/>
      </c>
      <c r="AV155" s="338">
        <f t="shared" si="70"/>
      </c>
      <c r="AW155" s="338">
        <f t="shared" si="65"/>
      </c>
      <c r="AX155" s="338">
        <f t="shared" si="66"/>
      </c>
      <c r="AY155" s="338">
        <f t="shared" si="67"/>
      </c>
      <c r="AZ155" s="111">
        <f t="shared" si="71"/>
      </c>
    </row>
    <row r="156" spans="1:52" ht="20.25" customHeight="1">
      <c r="A156" s="109"/>
      <c r="P156" s="26"/>
      <c r="Q156" s="27"/>
      <c r="R156" s="91"/>
      <c r="S156" s="91"/>
      <c r="AB156" s="110"/>
      <c r="AC156" s="302">
        <f t="shared" si="48"/>
      </c>
      <c r="AD156" s="317">
        <f t="shared" si="49"/>
      </c>
      <c r="AE156" s="317">
        <f t="shared" si="50"/>
      </c>
      <c r="AF156" s="348">
        <f t="shared" si="51"/>
      </c>
      <c r="AG156" s="348">
        <f t="shared" si="52"/>
      </c>
      <c r="AH156" s="349">
        <f t="shared" si="53"/>
      </c>
      <c r="AI156" s="317">
        <f t="shared" si="54"/>
      </c>
      <c r="AJ156" s="317">
        <f t="shared" si="55"/>
      </c>
      <c r="AK156" s="317">
        <f t="shared" si="56"/>
      </c>
      <c r="AL156" s="339">
        <f t="shared" si="57"/>
      </c>
      <c r="AM156" s="339">
        <f t="shared" si="58"/>
      </c>
      <c r="AN156" s="339">
        <f t="shared" si="59"/>
      </c>
      <c r="AO156" s="339">
        <f t="shared" si="60"/>
      </c>
      <c r="AP156" s="339">
        <f t="shared" si="61"/>
      </c>
      <c r="AQ156" s="339">
        <f t="shared" si="62"/>
      </c>
      <c r="AR156" s="339">
        <f t="shared" si="63"/>
      </c>
      <c r="AS156" s="339">
        <f t="shared" si="64"/>
      </c>
      <c r="AT156" s="338">
        <f t="shared" si="68"/>
      </c>
      <c r="AU156" s="338">
        <f t="shared" si="69"/>
      </c>
      <c r="AV156" s="338">
        <f t="shared" si="70"/>
      </c>
      <c r="AW156" s="338">
        <f t="shared" si="65"/>
      </c>
      <c r="AX156" s="338">
        <f t="shared" si="66"/>
      </c>
      <c r="AY156" s="338">
        <f t="shared" si="67"/>
      </c>
      <c r="AZ156" s="111">
        <f t="shared" si="71"/>
      </c>
    </row>
    <row r="157" spans="1:52" ht="20.25" customHeight="1">
      <c r="A157" s="109"/>
      <c r="P157" s="26"/>
      <c r="Q157" s="27"/>
      <c r="R157" s="91"/>
      <c r="S157" s="91"/>
      <c r="AB157" s="110"/>
      <c r="AC157" s="302">
        <f t="shared" si="48"/>
      </c>
      <c r="AD157" s="317">
        <f t="shared" si="49"/>
      </c>
      <c r="AE157" s="317">
        <f t="shared" si="50"/>
      </c>
      <c r="AF157" s="348">
        <f t="shared" si="51"/>
      </c>
      <c r="AG157" s="348">
        <f t="shared" si="52"/>
      </c>
      <c r="AH157" s="349">
        <f t="shared" si="53"/>
      </c>
      <c r="AI157" s="317">
        <f t="shared" si="54"/>
      </c>
      <c r="AJ157" s="317">
        <f t="shared" si="55"/>
      </c>
      <c r="AK157" s="317">
        <f t="shared" si="56"/>
      </c>
      <c r="AL157" s="339">
        <f t="shared" si="57"/>
      </c>
      <c r="AM157" s="339">
        <f t="shared" si="58"/>
      </c>
      <c r="AN157" s="339">
        <f t="shared" si="59"/>
      </c>
      <c r="AO157" s="339">
        <f t="shared" si="60"/>
      </c>
      <c r="AP157" s="339">
        <f t="shared" si="61"/>
      </c>
      <c r="AQ157" s="339">
        <f t="shared" si="62"/>
      </c>
      <c r="AR157" s="339">
        <f t="shared" si="63"/>
      </c>
      <c r="AS157" s="339">
        <f t="shared" si="64"/>
      </c>
      <c r="AT157" s="338">
        <f t="shared" si="68"/>
      </c>
      <c r="AU157" s="338">
        <f t="shared" si="69"/>
      </c>
      <c r="AV157" s="338">
        <f t="shared" si="70"/>
      </c>
      <c r="AW157" s="338">
        <f t="shared" si="65"/>
      </c>
      <c r="AX157" s="338">
        <f t="shared" si="66"/>
      </c>
      <c r="AY157" s="338">
        <f t="shared" si="67"/>
      </c>
      <c r="AZ157" s="111">
        <f t="shared" si="71"/>
      </c>
    </row>
    <row r="158" spans="1:52" ht="20.25" customHeight="1">
      <c r="A158" s="109"/>
      <c r="P158" s="26"/>
      <c r="Q158" s="27"/>
      <c r="R158" s="91"/>
      <c r="S158" s="91"/>
      <c r="AB158" s="110"/>
      <c r="AC158" s="302">
        <f t="shared" si="48"/>
      </c>
      <c r="AD158" s="317">
        <f t="shared" si="49"/>
      </c>
      <c r="AE158" s="317">
        <f t="shared" si="50"/>
      </c>
      <c r="AF158" s="348">
        <f t="shared" si="51"/>
      </c>
      <c r="AG158" s="348">
        <f t="shared" si="52"/>
      </c>
      <c r="AH158" s="349">
        <f t="shared" si="53"/>
      </c>
      <c r="AI158" s="317">
        <f t="shared" si="54"/>
      </c>
      <c r="AJ158" s="317">
        <f t="shared" si="55"/>
      </c>
      <c r="AK158" s="317">
        <f t="shared" si="56"/>
      </c>
      <c r="AL158" s="339">
        <f t="shared" si="57"/>
      </c>
      <c r="AM158" s="339">
        <f t="shared" si="58"/>
      </c>
      <c r="AN158" s="339">
        <f t="shared" si="59"/>
      </c>
      <c r="AO158" s="339">
        <f t="shared" si="60"/>
      </c>
      <c r="AP158" s="339">
        <f t="shared" si="61"/>
      </c>
      <c r="AQ158" s="339">
        <f t="shared" si="62"/>
      </c>
      <c r="AR158" s="339">
        <f t="shared" si="63"/>
      </c>
      <c r="AS158" s="339">
        <f t="shared" si="64"/>
      </c>
      <c r="AT158" s="338">
        <f t="shared" si="68"/>
      </c>
      <c r="AU158" s="338">
        <f t="shared" si="69"/>
      </c>
      <c r="AV158" s="338">
        <f t="shared" si="70"/>
      </c>
      <c r="AW158" s="338">
        <f t="shared" si="65"/>
      </c>
      <c r="AX158" s="338">
        <f t="shared" si="66"/>
      </c>
      <c r="AY158" s="338">
        <f t="shared" si="67"/>
      </c>
      <c r="AZ158" s="111">
        <f t="shared" si="71"/>
      </c>
    </row>
    <row r="159" spans="1:52" ht="20.25" customHeight="1">
      <c r="A159" s="109"/>
      <c r="P159" s="26"/>
      <c r="Q159" s="27"/>
      <c r="R159" s="91"/>
      <c r="S159" s="91"/>
      <c r="AB159" s="110"/>
      <c r="AC159" s="302">
        <f t="shared" si="48"/>
      </c>
      <c r="AD159" s="317">
        <f t="shared" si="49"/>
      </c>
      <c r="AE159" s="317">
        <f t="shared" si="50"/>
      </c>
      <c r="AF159" s="348">
        <f t="shared" si="51"/>
      </c>
      <c r="AG159" s="348">
        <f t="shared" si="52"/>
      </c>
      <c r="AH159" s="349">
        <f t="shared" si="53"/>
      </c>
      <c r="AI159" s="317">
        <f t="shared" si="54"/>
      </c>
      <c r="AJ159" s="317">
        <f t="shared" si="55"/>
      </c>
      <c r="AK159" s="317">
        <f t="shared" si="56"/>
      </c>
      <c r="AL159" s="339">
        <f t="shared" si="57"/>
      </c>
      <c r="AM159" s="339">
        <f t="shared" si="58"/>
      </c>
      <c r="AN159" s="339">
        <f t="shared" si="59"/>
      </c>
      <c r="AO159" s="339">
        <f t="shared" si="60"/>
      </c>
      <c r="AP159" s="339">
        <f t="shared" si="61"/>
      </c>
      <c r="AQ159" s="339">
        <f t="shared" si="62"/>
      </c>
      <c r="AR159" s="339">
        <f t="shared" si="63"/>
      </c>
      <c r="AS159" s="339">
        <f t="shared" si="64"/>
      </c>
      <c r="AT159" s="338">
        <f t="shared" si="68"/>
      </c>
      <c r="AU159" s="338">
        <f t="shared" si="69"/>
      </c>
      <c r="AV159" s="338">
        <f t="shared" si="70"/>
      </c>
      <c r="AW159" s="338">
        <f t="shared" si="65"/>
      </c>
      <c r="AX159" s="338">
        <f t="shared" si="66"/>
      </c>
      <c r="AY159" s="338">
        <f t="shared" si="67"/>
      </c>
      <c r="AZ159" s="111">
        <f t="shared" si="71"/>
      </c>
    </row>
    <row r="160" spans="1:52" ht="20.25" customHeight="1">
      <c r="A160" s="109"/>
      <c r="P160" s="26"/>
      <c r="Q160" s="27"/>
      <c r="R160" s="91"/>
      <c r="S160" s="91"/>
      <c r="AB160" s="110"/>
      <c r="AC160" s="302">
        <f t="shared" si="48"/>
      </c>
      <c r="AD160" s="317">
        <f t="shared" si="49"/>
      </c>
      <c r="AE160" s="317">
        <f t="shared" si="50"/>
      </c>
      <c r="AF160" s="348">
        <f t="shared" si="51"/>
      </c>
      <c r="AG160" s="348">
        <f t="shared" si="52"/>
      </c>
      <c r="AH160" s="349">
        <f t="shared" si="53"/>
      </c>
      <c r="AI160" s="317">
        <f t="shared" si="54"/>
      </c>
      <c r="AJ160" s="317">
        <f t="shared" si="55"/>
      </c>
      <c r="AK160" s="317">
        <f t="shared" si="56"/>
      </c>
      <c r="AL160" s="339">
        <f t="shared" si="57"/>
      </c>
      <c r="AM160" s="339">
        <f t="shared" si="58"/>
      </c>
      <c r="AN160" s="339">
        <f t="shared" si="59"/>
      </c>
      <c r="AO160" s="339">
        <f t="shared" si="60"/>
      </c>
      <c r="AP160" s="339">
        <f t="shared" si="61"/>
      </c>
      <c r="AQ160" s="339">
        <f t="shared" si="62"/>
      </c>
      <c r="AR160" s="339">
        <f t="shared" si="63"/>
      </c>
      <c r="AS160" s="339">
        <f t="shared" si="64"/>
      </c>
      <c r="AT160" s="338">
        <f t="shared" si="68"/>
      </c>
      <c r="AU160" s="338">
        <f t="shared" si="69"/>
      </c>
      <c r="AV160" s="338">
        <f t="shared" si="70"/>
      </c>
      <c r="AW160" s="338">
        <f t="shared" si="65"/>
      </c>
      <c r="AX160" s="338">
        <f t="shared" si="66"/>
      </c>
      <c r="AY160" s="338">
        <f t="shared" si="67"/>
      </c>
      <c r="AZ160" s="111">
        <f t="shared" si="71"/>
      </c>
    </row>
    <row r="161" spans="1:52" ht="20.25" customHeight="1">
      <c r="A161" s="109"/>
      <c r="P161" s="26"/>
      <c r="Q161" s="27"/>
      <c r="R161" s="91"/>
      <c r="S161" s="91"/>
      <c r="AB161" s="110"/>
      <c r="AC161" s="302">
        <f t="shared" si="48"/>
      </c>
      <c r="AD161" s="317">
        <f t="shared" si="49"/>
      </c>
      <c r="AE161" s="317">
        <f t="shared" si="50"/>
      </c>
      <c r="AF161" s="348">
        <f t="shared" si="51"/>
      </c>
      <c r="AG161" s="348">
        <f t="shared" si="52"/>
      </c>
      <c r="AH161" s="349">
        <f t="shared" si="53"/>
      </c>
      <c r="AI161" s="317">
        <f t="shared" si="54"/>
      </c>
      <c r="AJ161" s="317">
        <f t="shared" si="55"/>
      </c>
      <c r="AK161" s="317">
        <f t="shared" si="56"/>
      </c>
      <c r="AL161" s="339">
        <f t="shared" si="57"/>
      </c>
      <c r="AM161" s="339">
        <f t="shared" si="58"/>
      </c>
      <c r="AN161" s="339">
        <f t="shared" si="59"/>
      </c>
      <c r="AO161" s="339">
        <f t="shared" si="60"/>
      </c>
      <c r="AP161" s="339">
        <f t="shared" si="61"/>
      </c>
      <c r="AQ161" s="339">
        <f t="shared" si="62"/>
      </c>
      <c r="AR161" s="339">
        <f t="shared" si="63"/>
      </c>
      <c r="AS161" s="339">
        <f t="shared" si="64"/>
      </c>
      <c r="AT161" s="338">
        <f t="shared" si="68"/>
      </c>
      <c r="AU161" s="338">
        <f t="shared" si="69"/>
      </c>
      <c r="AV161" s="338">
        <f t="shared" si="70"/>
      </c>
      <c r="AW161" s="338">
        <f t="shared" si="65"/>
      </c>
      <c r="AX161" s="338">
        <f t="shared" si="66"/>
      </c>
      <c r="AY161" s="338">
        <f t="shared" si="67"/>
      </c>
      <c r="AZ161" s="111">
        <f t="shared" si="71"/>
      </c>
    </row>
    <row r="162" spans="1:52" ht="20.25" customHeight="1">
      <c r="A162" s="109"/>
      <c r="P162" s="26"/>
      <c r="Q162" s="27"/>
      <c r="R162" s="91"/>
      <c r="S162" s="91"/>
      <c r="AB162" s="110"/>
      <c r="AC162" s="302">
        <f t="shared" si="48"/>
      </c>
      <c r="AD162" s="317">
        <f t="shared" si="49"/>
      </c>
      <c r="AE162" s="317">
        <f t="shared" si="50"/>
      </c>
      <c r="AF162" s="348">
        <f t="shared" si="51"/>
      </c>
      <c r="AG162" s="348">
        <f t="shared" si="52"/>
      </c>
      <c r="AH162" s="349">
        <f t="shared" si="53"/>
      </c>
      <c r="AI162" s="317">
        <f t="shared" si="54"/>
      </c>
      <c r="AJ162" s="317">
        <f t="shared" si="55"/>
      </c>
      <c r="AK162" s="317">
        <f t="shared" si="56"/>
      </c>
      <c r="AL162" s="339">
        <f t="shared" si="57"/>
      </c>
      <c r="AM162" s="339">
        <f t="shared" si="58"/>
      </c>
      <c r="AN162" s="339">
        <f t="shared" si="59"/>
      </c>
      <c r="AO162" s="339">
        <f t="shared" si="60"/>
      </c>
      <c r="AP162" s="339">
        <f t="shared" si="61"/>
      </c>
      <c r="AQ162" s="339">
        <f t="shared" si="62"/>
      </c>
      <c r="AR162" s="339">
        <f t="shared" si="63"/>
      </c>
      <c r="AS162" s="339">
        <f t="shared" si="64"/>
      </c>
      <c r="AT162" s="338">
        <f t="shared" si="68"/>
      </c>
      <c r="AU162" s="338">
        <f t="shared" si="69"/>
      </c>
      <c r="AV162" s="338">
        <f t="shared" si="70"/>
      </c>
      <c r="AW162" s="338">
        <f t="shared" si="65"/>
      </c>
      <c r="AX162" s="338">
        <f t="shared" si="66"/>
      </c>
      <c r="AY162" s="338">
        <f t="shared" si="67"/>
      </c>
      <c r="AZ162" s="111">
        <f t="shared" si="71"/>
      </c>
    </row>
    <row r="163" spans="1:52" ht="20.25" customHeight="1">
      <c r="A163" s="109"/>
      <c r="P163" s="26"/>
      <c r="Q163" s="27"/>
      <c r="R163" s="91"/>
      <c r="S163" s="91"/>
      <c r="AB163" s="110"/>
      <c r="AC163" s="302">
        <f t="shared" si="48"/>
      </c>
      <c r="AD163" s="317">
        <f t="shared" si="49"/>
      </c>
      <c r="AE163" s="317">
        <f t="shared" si="50"/>
      </c>
      <c r="AF163" s="348">
        <f t="shared" si="51"/>
      </c>
      <c r="AG163" s="348">
        <f t="shared" si="52"/>
      </c>
      <c r="AH163" s="349">
        <f t="shared" si="53"/>
      </c>
      <c r="AI163" s="317">
        <f t="shared" si="54"/>
      </c>
      <c r="AJ163" s="317">
        <f t="shared" si="55"/>
      </c>
      <c r="AK163" s="317">
        <f t="shared" si="56"/>
      </c>
      <c r="AL163" s="339">
        <f t="shared" si="57"/>
      </c>
      <c r="AM163" s="339">
        <f t="shared" si="58"/>
      </c>
      <c r="AN163" s="339">
        <f t="shared" si="59"/>
      </c>
      <c r="AO163" s="339">
        <f t="shared" si="60"/>
      </c>
      <c r="AP163" s="339">
        <f t="shared" si="61"/>
      </c>
      <c r="AQ163" s="339">
        <f t="shared" si="62"/>
      </c>
      <c r="AR163" s="339">
        <f t="shared" si="63"/>
      </c>
      <c r="AS163" s="339">
        <f t="shared" si="64"/>
      </c>
      <c r="AT163" s="338">
        <f t="shared" si="68"/>
      </c>
      <c r="AU163" s="338">
        <f t="shared" si="69"/>
      </c>
      <c r="AV163" s="338">
        <f t="shared" si="70"/>
      </c>
      <c r="AW163" s="338">
        <f t="shared" si="65"/>
      </c>
      <c r="AX163" s="338">
        <f t="shared" si="66"/>
      </c>
      <c r="AY163" s="338">
        <f t="shared" si="67"/>
      </c>
      <c r="AZ163" s="111">
        <f t="shared" si="71"/>
      </c>
    </row>
    <row r="164" spans="1:52" ht="20.25" customHeight="1">
      <c r="A164" s="109"/>
      <c r="P164" s="26"/>
      <c r="Q164" s="27"/>
      <c r="R164" s="91"/>
      <c r="S164" s="91"/>
      <c r="AB164" s="110"/>
      <c r="AC164" s="302">
        <f t="shared" si="48"/>
      </c>
      <c r="AD164" s="317">
        <f t="shared" si="49"/>
      </c>
      <c r="AE164" s="317">
        <f t="shared" si="50"/>
      </c>
      <c r="AF164" s="348">
        <f t="shared" si="51"/>
      </c>
      <c r="AG164" s="348">
        <f t="shared" si="52"/>
      </c>
      <c r="AH164" s="349">
        <f t="shared" si="53"/>
      </c>
      <c r="AI164" s="317">
        <f t="shared" si="54"/>
      </c>
      <c r="AJ164" s="317">
        <f t="shared" si="55"/>
      </c>
      <c r="AK164" s="317">
        <f t="shared" si="56"/>
      </c>
      <c r="AL164" s="339">
        <f t="shared" si="57"/>
      </c>
      <c r="AM164" s="339">
        <f t="shared" si="58"/>
      </c>
      <c r="AN164" s="339">
        <f t="shared" si="59"/>
      </c>
      <c r="AO164" s="339">
        <f t="shared" si="60"/>
      </c>
      <c r="AP164" s="339">
        <f t="shared" si="61"/>
      </c>
      <c r="AQ164" s="339">
        <f t="shared" si="62"/>
      </c>
      <c r="AR164" s="339">
        <f t="shared" si="63"/>
      </c>
      <c r="AS164" s="339">
        <f t="shared" si="64"/>
      </c>
      <c r="AT164" s="338">
        <f t="shared" si="68"/>
      </c>
      <c r="AU164" s="338">
        <f t="shared" si="69"/>
      </c>
      <c r="AV164" s="338">
        <f t="shared" si="70"/>
      </c>
      <c r="AW164" s="338">
        <f t="shared" si="65"/>
      </c>
      <c r="AX164" s="338">
        <f t="shared" si="66"/>
      </c>
      <c r="AY164" s="338">
        <f t="shared" si="67"/>
      </c>
      <c r="AZ164" s="111">
        <f t="shared" si="71"/>
      </c>
    </row>
    <row r="165" spans="1:52" ht="20.25" customHeight="1">
      <c r="A165" s="109"/>
      <c r="P165" s="26"/>
      <c r="Q165" s="27"/>
      <c r="R165" s="91"/>
      <c r="S165" s="91"/>
      <c r="AB165" s="110"/>
      <c r="AC165" s="302">
        <f t="shared" si="48"/>
      </c>
      <c r="AD165" s="317">
        <f t="shared" si="49"/>
      </c>
      <c r="AE165" s="317">
        <f t="shared" si="50"/>
      </c>
      <c r="AF165" s="348">
        <f t="shared" si="51"/>
      </c>
      <c r="AG165" s="348">
        <f t="shared" si="52"/>
      </c>
      <c r="AH165" s="349">
        <f t="shared" si="53"/>
      </c>
      <c r="AI165" s="317">
        <f t="shared" si="54"/>
      </c>
      <c r="AJ165" s="317">
        <f t="shared" si="55"/>
      </c>
      <c r="AK165" s="317">
        <f t="shared" si="56"/>
      </c>
      <c r="AL165" s="339">
        <f t="shared" si="57"/>
      </c>
      <c r="AM165" s="339">
        <f t="shared" si="58"/>
      </c>
      <c r="AN165" s="339">
        <f t="shared" si="59"/>
      </c>
      <c r="AO165" s="339">
        <f t="shared" si="60"/>
      </c>
      <c r="AP165" s="339">
        <f t="shared" si="61"/>
      </c>
      <c r="AQ165" s="339">
        <f t="shared" si="62"/>
      </c>
      <c r="AR165" s="339">
        <f t="shared" si="63"/>
      </c>
      <c r="AS165" s="339">
        <f t="shared" si="64"/>
      </c>
      <c r="AT165" s="338">
        <f t="shared" si="68"/>
      </c>
      <c r="AU165" s="338">
        <f t="shared" si="69"/>
      </c>
      <c r="AV165" s="338">
        <f t="shared" si="70"/>
      </c>
      <c r="AW165" s="338">
        <f t="shared" si="65"/>
      </c>
      <c r="AX165" s="338">
        <f t="shared" si="66"/>
      </c>
      <c r="AY165" s="338">
        <f t="shared" si="67"/>
      </c>
      <c r="AZ165" s="111">
        <f t="shared" si="71"/>
      </c>
    </row>
    <row r="166" spans="1:52" ht="20.25" customHeight="1">
      <c r="A166" s="109"/>
      <c r="P166" s="26"/>
      <c r="Q166" s="27"/>
      <c r="R166" s="91"/>
      <c r="S166" s="91"/>
      <c r="AB166" s="110"/>
      <c r="AC166" s="302">
        <f t="shared" si="48"/>
      </c>
      <c r="AD166" s="317">
        <f t="shared" si="49"/>
      </c>
      <c r="AE166" s="317">
        <f t="shared" si="50"/>
      </c>
      <c r="AF166" s="348">
        <f t="shared" si="51"/>
      </c>
      <c r="AG166" s="348">
        <f t="shared" si="52"/>
      </c>
      <c r="AH166" s="349">
        <f t="shared" si="53"/>
      </c>
      <c r="AI166" s="317">
        <f t="shared" si="54"/>
      </c>
      <c r="AJ166" s="317">
        <f t="shared" si="55"/>
      </c>
      <c r="AK166" s="317">
        <f t="shared" si="56"/>
      </c>
      <c r="AL166" s="339">
        <f t="shared" si="57"/>
      </c>
      <c r="AM166" s="339">
        <f t="shared" si="58"/>
      </c>
      <c r="AN166" s="339">
        <f t="shared" si="59"/>
      </c>
      <c r="AO166" s="339">
        <f t="shared" si="60"/>
      </c>
      <c r="AP166" s="339">
        <f t="shared" si="61"/>
      </c>
      <c r="AQ166" s="339">
        <f t="shared" si="62"/>
      </c>
      <c r="AR166" s="339">
        <f t="shared" si="63"/>
      </c>
      <c r="AS166" s="339">
        <f t="shared" si="64"/>
      </c>
      <c r="AT166" s="338">
        <f t="shared" si="68"/>
      </c>
      <c r="AU166" s="338">
        <f t="shared" si="69"/>
      </c>
      <c r="AV166" s="338">
        <f t="shared" si="70"/>
      </c>
      <c r="AW166" s="338">
        <f t="shared" si="65"/>
      </c>
      <c r="AX166" s="338">
        <f t="shared" si="66"/>
      </c>
      <c r="AY166" s="338">
        <f t="shared" si="67"/>
      </c>
      <c r="AZ166" s="111">
        <f t="shared" si="71"/>
      </c>
    </row>
    <row r="167" spans="1:52" ht="20.25" customHeight="1">
      <c r="A167" s="109"/>
      <c r="P167" s="26"/>
      <c r="Q167" s="27"/>
      <c r="R167" s="91"/>
      <c r="S167" s="91"/>
      <c r="AB167" s="110"/>
      <c r="AC167" s="302">
        <f t="shared" si="48"/>
      </c>
      <c r="AD167" s="317">
        <f t="shared" si="49"/>
      </c>
      <c r="AE167" s="317">
        <f t="shared" si="50"/>
      </c>
      <c r="AF167" s="348">
        <f t="shared" si="51"/>
      </c>
      <c r="AG167" s="348">
        <f t="shared" si="52"/>
      </c>
      <c r="AH167" s="349">
        <f t="shared" si="53"/>
      </c>
      <c r="AI167" s="317">
        <f t="shared" si="54"/>
      </c>
      <c r="AJ167" s="317">
        <f t="shared" si="55"/>
      </c>
      <c r="AK167" s="317">
        <f t="shared" si="56"/>
      </c>
      <c r="AL167" s="339">
        <f t="shared" si="57"/>
      </c>
      <c r="AM167" s="339">
        <f t="shared" si="58"/>
      </c>
      <c r="AN167" s="339">
        <f t="shared" si="59"/>
      </c>
      <c r="AO167" s="339">
        <f t="shared" si="60"/>
      </c>
      <c r="AP167" s="339">
        <f t="shared" si="61"/>
      </c>
      <c r="AQ167" s="339">
        <f t="shared" si="62"/>
      </c>
      <c r="AR167" s="339">
        <f t="shared" si="63"/>
      </c>
      <c r="AS167" s="339">
        <f t="shared" si="64"/>
      </c>
      <c r="AT167" s="338">
        <f t="shared" si="68"/>
      </c>
      <c r="AU167" s="338">
        <f t="shared" si="69"/>
      </c>
      <c r="AV167" s="338">
        <f t="shared" si="70"/>
      </c>
      <c r="AW167" s="338">
        <f t="shared" si="65"/>
      </c>
      <c r="AX167" s="338">
        <f t="shared" si="66"/>
      </c>
      <c r="AY167" s="338">
        <f t="shared" si="67"/>
      </c>
      <c r="AZ167" s="111">
        <f t="shared" si="71"/>
      </c>
    </row>
    <row r="168" spans="1:52" ht="20.25" customHeight="1">
      <c r="A168" s="109"/>
      <c r="P168" s="26"/>
      <c r="Q168" s="27"/>
      <c r="R168" s="91"/>
      <c r="S168" s="91"/>
      <c r="AB168" s="110"/>
      <c r="AC168" s="302">
        <f t="shared" si="48"/>
      </c>
      <c r="AD168" s="317">
        <f t="shared" si="49"/>
      </c>
      <c r="AE168" s="317">
        <f t="shared" si="50"/>
      </c>
      <c r="AF168" s="348">
        <f t="shared" si="51"/>
      </c>
      <c r="AG168" s="348">
        <f t="shared" si="52"/>
      </c>
      <c r="AH168" s="349">
        <f t="shared" si="53"/>
      </c>
      <c r="AI168" s="317">
        <f t="shared" si="54"/>
      </c>
      <c r="AJ168" s="317">
        <f t="shared" si="55"/>
      </c>
      <c r="AK168" s="317">
        <f t="shared" si="56"/>
      </c>
      <c r="AL168" s="339">
        <f t="shared" si="57"/>
      </c>
      <c r="AM168" s="339">
        <f t="shared" si="58"/>
      </c>
      <c r="AN168" s="339">
        <f t="shared" si="59"/>
      </c>
      <c r="AO168" s="339">
        <f t="shared" si="60"/>
      </c>
      <c r="AP168" s="339">
        <f t="shared" si="61"/>
      </c>
      <c r="AQ168" s="339">
        <f t="shared" si="62"/>
      </c>
      <c r="AR168" s="339">
        <f t="shared" si="63"/>
      </c>
      <c r="AS168" s="339">
        <f t="shared" si="64"/>
      </c>
      <c r="AT168" s="338">
        <f t="shared" si="68"/>
      </c>
      <c r="AU168" s="338">
        <f t="shared" si="69"/>
      </c>
      <c r="AV168" s="338">
        <f t="shared" si="70"/>
      </c>
      <c r="AW168" s="338">
        <f t="shared" si="65"/>
      </c>
      <c r="AX168" s="338">
        <f t="shared" si="66"/>
      </c>
      <c r="AY168" s="338">
        <f t="shared" si="67"/>
      </c>
      <c r="AZ168" s="111">
        <f t="shared" si="71"/>
      </c>
    </row>
    <row r="169" spans="1:52" ht="20.25" customHeight="1">
      <c r="A169" s="109"/>
      <c r="P169" s="26"/>
      <c r="Q169" s="27"/>
      <c r="R169" s="91"/>
      <c r="S169" s="91"/>
      <c r="AB169" s="110"/>
      <c r="AC169" s="302">
        <f t="shared" si="48"/>
      </c>
      <c r="AD169" s="317">
        <f t="shared" si="49"/>
      </c>
      <c r="AE169" s="317">
        <f t="shared" si="50"/>
      </c>
      <c r="AF169" s="348">
        <f t="shared" si="51"/>
      </c>
      <c r="AG169" s="348">
        <f t="shared" si="52"/>
      </c>
      <c r="AH169" s="349">
        <f t="shared" si="53"/>
      </c>
      <c r="AI169" s="317">
        <f t="shared" si="54"/>
      </c>
      <c r="AJ169" s="317">
        <f t="shared" si="55"/>
      </c>
      <c r="AK169" s="317">
        <f t="shared" si="56"/>
      </c>
      <c r="AL169" s="339">
        <f t="shared" si="57"/>
      </c>
      <c r="AM169" s="339">
        <f t="shared" si="58"/>
      </c>
      <c r="AN169" s="339">
        <f t="shared" si="59"/>
      </c>
      <c r="AO169" s="339">
        <f t="shared" si="60"/>
      </c>
      <c r="AP169" s="339">
        <f t="shared" si="61"/>
      </c>
      <c r="AQ169" s="339">
        <f t="shared" si="62"/>
      </c>
      <c r="AR169" s="339">
        <f t="shared" si="63"/>
      </c>
      <c r="AS169" s="339">
        <f t="shared" si="64"/>
      </c>
      <c r="AT169" s="338">
        <f t="shared" si="68"/>
      </c>
      <c r="AU169" s="338">
        <f t="shared" si="69"/>
      </c>
      <c r="AV169" s="338">
        <f t="shared" si="70"/>
      </c>
      <c r="AW169" s="338">
        <f t="shared" si="65"/>
      </c>
      <c r="AX169" s="338">
        <f t="shared" si="66"/>
      </c>
      <c r="AY169" s="338">
        <f t="shared" si="67"/>
      </c>
      <c r="AZ169" s="111">
        <f t="shared" si="71"/>
      </c>
    </row>
    <row r="170" spans="1:52" ht="20.25" customHeight="1">
      <c r="A170" s="109"/>
      <c r="P170" s="26"/>
      <c r="Q170" s="27"/>
      <c r="R170" s="91"/>
      <c r="S170" s="91"/>
      <c r="AB170" s="110"/>
      <c r="AC170" s="302">
        <f t="shared" si="48"/>
      </c>
      <c r="AD170" s="317">
        <f t="shared" si="49"/>
      </c>
      <c r="AE170" s="317">
        <f t="shared" si="50"/>
      </c>
      <c r="AF170" s="348">
        <f t="shared" si="51"/>
      </c>
      <c r="AG170" s="348">
        <f t="shared" si="52"/>
      </c>
      <c r="AH170" s="349">
        <f t="shared" si="53"/>
      </c>
      <c r="AI170" s="317">
        <f t="shared" si="54"/>
      </c>
      <c r="AJ170" s="317">
        <f t="shared" si="55"/>
      </c>
      <c r="AK170" s="317">
        <f t="shared" si="56"/>
      </c>
      <c r="AL170" s="339">
        <f t="shared" si="57"/>
      </c>
      <c r="AM170" s="339">
        <f t="shared" si="58"/>
      </c>
      <c r="AN170" s="339">
        <f t="shared" si="59"/>
      </c>
      <c r="AO170" s="339">
        <f t="shared" si="60"/>
      </c>
      <c r="AP170" s="339">
        <f t="shared" si="61"/>
      </c>
      <c r="AQ170" s="339">
        <f t="shared" si="62"/>
      </c>
      <c r="AR170" s="339">
        <f t="shared" si="63"/>
      </c>
      <c r="AS170" s="339">
        <f t="shared" si="64"/>
      </c>
      <c r="AT170" s="338">
        <f t="shared" si="68"/>
      </c>
      <c r="AU170" s="338">
        <f t="shared" si="69"/>
      </c>
      <c r="AV170" s="338">
        <f t="shared" si="70"/>
      </c>
      <c r="AW170" s="338">
        <f t="shared" si="65"/>
      </c>
      <c r="AX170" s="338">
        <f t="shared" si="66"/>
      </c>
      <c r="AY170" s="338">
        <f t="shared" si="67"/>
      </c>
      <c r="AZ170" s="111">
        <f t="shared" si="71"/>
      </c>
    </row>
    <row r="171" spans="1:52" ht="20.25" customHeight="1">
      <c r="A171" s="109"/>
      <c r="P171" s="26"/>
      <c r="Q171" s="27"/>
      <c r="R171" s="91"/>
      <c r="S171" s="91"/>
      <c r="AB171" s="110"/>
      <c r="AC171" s="302">
        <f t="shared" si="48"/>
      </c>
      <c r="AD171" s="317">
        <f t="shared" si="49"/>
      </c>
      <c r="AE171" s="317">
        <f t="shared" si="50"/>
      </c>
      <c r="AF171" s="348">
        <f t="shared" si="51"/>
      </c>
      <c r="AG171" s="348">
        <f t="shared" si="52"/>
      </c>
      <c r="AH171" s="349">
        <f t="shared" si="53"/>
      </c>
      <c r="AI171" s="317">
        <f t="shared" si="54"/>
      </c>
      <c r="AJ171" s="317">
        <f t="shared" si="55"/>
      </c>
      <c r="AK171" s="317">
        <f t="shared" si="56"/>
      </c>
      <c r="AL171" s="339">
        <f t="shared" si="57"/>
      </c>
      <c r="AM171" s="339">
        <f t="shared" si="58"/>
      </c>
      <c r="AN171" s="339">
        <f t="shared" si="59"/>
      </c>
      <c r="AO171" s="339">
        <f t="shared" si="60"/>
      </c>
      <c r="AP171" s="339">
        <f t="shared" si="61"/>
      </c>
      <c r="AQ171" s="339">
        <f t="shared" si="62"/>
      </c>
      <c r="AR171" s="339">
        <f t="shared" si="63"/>
      </c>
      <c r="AS171" s="339">
        <f t="shared" si="64"/>
      </c>
      <c r="AT171" s="338">
        <f t="shared" si="68"/>
      </c>
      <c r="AU171" s="338">
        <f t="shared" si="69"/>
      </c>
      <c r="AV171" s="338">
        <f t="shared" si="70"/>
      </c>
      <c r="AW171" s="338">
        <f t="shared" si="65"/>
      </c>
      <c r="AX171" s="338">
        <f t="shared" si="66"/>
      </c>
      <c r="AY171" s="338">
        <f t="shared" si="67"/>
      </c>
      <c r="AZ171" s="111">
        <f t="shared" si="71"/>
      </c>
    </row>
    <row r="172" spans="1:52" ht="20.25" customHeight="1">
      <c r="A172" s="109"/>
      <c r="P172" s="26"/>
      <c r="Q172" s="27"/>
      <c r="R172" s="91"/>
      <c r="S172" s="91"/>
      <c r="AB172" s="110"/>
      <c r="AC172" s="302">
        <f t="shared" si="48"/>
      </c>
      <c r="AD172" s="317">
        <f t="shared" si="49"/>
      </c>
      <c r="AE172" s="317">
        <f t="shared" si="50"/>
      </c>
      <c r="AF172" s="348">
        <f t="shared" si="51"/>
      </c>
      <c r="AG172" s="348">
        <f t="shared" si="52"/>
      </c>
      <c r="AH172" s="349">
        <f t="shared" si="53"/>
      </c>
      <c r="AI172" s="317">
        <f t="shared" si="54"/>
      </c>
      <c r="AJ172" s="317">
        <f t="shared" si="55"/>
      </c>
      <c r="AK172" s="317">
        <f t="shared" si="56"/>
      </c>
      <c r="AL172" s="339">
        <f t="shared" si="57"/>
      </c>
      <c r="AM172" s="339">
        <f t="shared" si="58"/>
      </c>
      <c r="AN172" s="339">
        <f t="shared" si="59"/>
      </c>
      <c r="AO172" s="339">
        <f t="shared" si="60"/>
      </c>
      <c r="AP172" s="339">
        <f t="shared" si="61"/>
      </c>
      <c r="AQ172" s="339">
        <f t="shared" si="62"/>
      </c>
      <c r="AR172" s="339">
        <f t="shared" si="63"/>
      </c>
      <c r="AS172" s="339">
        <f t="shared" si="64"/>
      </c>
      <c r="AT172" s="338">
        <f t="shared" si="68"/>
      </c>
      <c r="AU172" s="338">
        <f t="shared" si="69"/>
      </c>
      <c r="AV172" s="338">
        <f t="shared" si="70"/>
      </c>
      <c r="AW172" s="338">
        <f t="shared" si="65"/>
      </c>
      <c r="AX172" s="338">
        <f t="shared" si="66"/>
      </c>
      <c r="AY172" s="338">
        <f t="shared" si="67"/>
      </c>
      <c r="AZ172" s="111">
        <f t="shared" si="71"/>
      </c>
    </row>
    <row r="173" spans="1:52" ht="20.25" customHeight="1">
      <c r="A173" s="109"/>
      <c r="P173" s="26"/>
      <c r="Q173" s="27"/>
      <c r="R173" s="91"/>
      <c r="S173" s="91"/>
      <c r="AB173" s="110"/>
      <c r="AC173" s="302">
        <f t="shared" si="48"/>
      </c>
      <c r="AD173" s="317">
        <f t="shared" si="49"/>
      </c>
      <c r="AE173" s="317">
        <f t="shared" si="50"/>
      </c>
      <c r="AF173" s="348">
        <f t="shared" si="51"/>
      </c>
      <c r="AG173" s="348">
        <f t="shared" si="52"/>
      </c>
      <c r="AH173" s="349">
        <f t="shared" si="53"/>
      </c>
      <c r="AI173" s="317">
        <f t="shared" si="54"/>
      </c>
      <c r="AJ173" s="317">
        <f t="shared" si="55"/>
      </c>
      <c r="AK173" s="317">
        <f t="shared" si="56"/>
      </c>
      <c r="AL173" s="339">
        <f t="shared" si="57"/>
      </c>
      <c r="AM173" s="339">
        <f t="shared" si="58"/>
      </c>
      <c r="AN173" s="339">
        <f t="shared" si="59"/>
      </c>
      <c r="AO173" s="339">
        <f t="shared" si="60"/>
      </c>
      <c r="AP173" s="339">
        <f t="shared" si="61"/>
      </c>
      <c r="AQ173" s="339">
        <f t="shared" si="62"/>
      </c>
      <c r="AR173" s="339">
        <f t="shared" si="63"/>
      </c>
      <c r="AS173" s="339">
        <f t="shared" si="64"/>
      </c>
      <c r="AT173" s="338">
        <f t="shared" si="68"/>
      </c>
      <c r="AU173" s="338">
        <f t="shared" si="69"/>
      </c>
      <c r="AV173" s="338">
        <f t="shared" si="70"/>
      </c>
      <c r="AW173" s="338">
        <f t="shared" si="65"/>
      </c>
      <c r="AX173" s="338">
        <f t="shared" si="66"/>
      </c>
      <c r="AY173" s="338">
        <f t="shared" si="67"/>
      </c>
      <c r="AZ173" s="111">
        <f t="shared" si="71"/>
      </c>
    </row>
    <row r="174" spans="1:52" ht="20.25" customHeight="1">
      <c r="A174" s="109"/>
      <c r="P174" s="26"/>
      <c r="Q174" s="27"/>
      <c r="R174" s="91"/>
      <c r="S174" s="91"/>
      <c r="AB174" s="110"/>
      <c r="AC174" s="302">
        <f t="shared" si="48"/>
      </c>
      <c r="AD174" s="317">
        <f t="shared" si="49"/>
      </c>
      <c r="AE174" s="317">
        <f t="shared" si="50"/>
      </c>
      <c r="AF174" s="348">
        <f t="shared" si="51"/>
      </c>
      <c r="AG174" s="348">
        <f t="shared" si="52"/>
      </c>
      <c r="AH174" s="349">
        <f t="shared" si="53"/>
      </c>
      <c r="AI174" s="317">
        <f t="shared" si="54"/>
      </c>
      <c r="AJ174" s="317">
        <f t="shared" si="55"/>
      </c>
      <c r="AK174" s="317">
        <f t="shared" si="56"/>
      </c>
      <c r="AL174" s="339">
        <f t="shared" si="57"/>
      </c>
      <c r="AM174" s="339">
        <f t="shared" si="58"/>
      </c>
      <c r="AN174" s="339">
        <f t="shared" si="59"/>
      </c>
      <c r="AO174" s="339">
        <f t="shared" si="60"/>
      </c>
      <c r="AP174" s="339">
        <f t="shared" si="61"/>
      </c>
      <c r="AQ174" s="339">
        <f t="shared" si="62"/>
      </c>
      <c r="AR174" s="339">
        <f t="shared" si="63"/>
      </c>
      <c r="AS174" s="339">
        <f t="shared" si="64"/>
      </c>
      <c r="AT174" s="338">
        <f t="shared" si="68"/>
      </c>
      <c r="AU174" s="338">
        <f t="shared" si="69"/>
      </c>
      <c r="AV174" s="338">
        <f t="shared" si="70"/>
      </c>
      <c r="AW174" s="338">
        <f t="shared" si="65"/>
      </c>
      <c r="AX174" s="338">
        <f t="shared" si="66"/>
      </c>
      <c r="AY174" s="338">
        <f t="shared" si="67"/>
      </c>
      <c r="AZ174" s="111">
        <f t="shared" si="71"/>
      </c>
    </row>
    <row r="175" spans="1:52" ht="20.25" customHeight="1">
      <c r="A175" s="109"/>
      <c r="P175" s="26"/>
      <c r="Q175" s="27"/>
      <c r="R175" s="91"/>
      <c r="S175" s="91"/>
      <c r="AB175" s="110"/>
      <c r="AC175" s="302">
        <f t="shared" si="48"/>
      </c>
      <c r="AD175" s="317">
        <f t="shared" si="49"/>
      </c>
      <c r="AE175" s="317">
        <f t="shared" si="50"/>
      </c>
      <c r="AF175" s="348">
        <f t="shared" si="51"/>
      </c>
      <c r="AG175" s="348">
        <f t="shared" si="52"/>
      </c>
      <c r="AH175" s="349">
        <f t="shared" si="53"/>
      </c>
      <c r="AI175" s="317">
        <f t="shared" si="54"/>
      </c>
      <c r="AJ175" s="317">
        <f t="shared" si="55"/>
      </c>
      <c r="AK175" s="317">
        <f t="shared" si="56"/>
      </c>
      <c r="AL175" s="339">
        <f t="shared" si="57"/>
      </c>
      <c r="AM175" s="339">
        <f t="shared" si="58"/>
      </c>
      <c r="AN175" s="339">
        <f t="shared" si="59"/>
      </c>
      <c r="AO175" s="339">
        <f t="shared" si="60"/>
      </c>
      <c r="AP175" s="339">
        <f t="shared" si="61"/>
      </c>
      <c r="AQ175" s="339">
        <f t="shared" si="62"/>
      </c>
      <c r="AR175" s="339">
        <f t="shared" si="63"/>
      </c>
      <c r="AS175" s="339">
        <f t="shared" si="64"/>
      </c>
      <c r="AT175" s="338">
        <f t="shared" si="68"/>
      </c>
      <c r="AU175" s="338">
        <f t="shared" si="69"/>
      </c>
      <c r="AV175" s="338">
        <f t="shared" si="70"/>
      </c>
      <c r="AW175" s="338">
        <f t="shared" si="65"/>
      </c>
      <c r="AX175" s="338">
        <f t="shared" si="66"/>
      </c>
      <c r="AY175" s="338">
        <f t="shared" si="67"/>
      </c>
      <c r="AZ175" s="111">
        <f t="shared" si="71"/>
      </c>
    </row>
    <row r="176" spans="1:52" ht="20.25" customHeight="1">
      <c r="A176" s="109"/>
      <c r="P176" s="26"/>
      <c r="Q176" s="27"/>
      <c r="R176" s="91"/>
      <c r="S176" s="91"/>
      <c r="AB176" s="110"/>
      <c r="AC176" s="302">
        <f t="shared" si="48"/>
      </c>
      <c r="AD176" s="317">
        <f t="shared" si="49"/>
      </c>
      <c r="AE176" s="317">
        <f t="shared" si="50"/>
      </c>
      <c r="AF176" s="348">
        <f t="shared" si="51"/>
      </c>
      <c r="AG176" s="348">
        <f t="shared" si="52"/>
      </c>
      <c r="AH176" s="349">
        <f t="shared" si="53"/>
      </c>
      <c r="AI176" s="317">
        <f t="shared" si="54"/>
      </c>
      <c r="AJ176" s="317">
        <f t="shared" si="55"/>
      </c>
      <c r="AK176" s="317">
        <f t="shared" si="56"/>
      </c>
      <c r="AL176" s="339">
        <f t="shared" si="57"/>
      </c>
      <c r="AM176" s="339">
        <f t="shared" si="58"/>
      </c>
      <c r="AN176" s="339">
        <f t="shared" si="59"/>
      </c>
      <c r="AO176" s="339">
        <f t="shared" si="60"/>
      </c>
      <c r="AP176" s="339">
        <f t="shared" si="61"/>
      </c>
      <c r="AQ176" s="339">
        <f t="shared" si="62"/>
      </c>
      <c r="AR176" s="339">
        <f t="shared" si="63"/>
      </c>
      <c r="AS176" s="339">
        <f t="shared" si="64"/>
      </c>
      <c r="AT176" s="338">
        <f t="shared" si="68"/>
      </c>
      <c r="AU176" s="338">
        <f t="shared" si="69"/>
      </c>
      <c r="AV176" s="338">
        <f t="shared" si="70"/>
      </c>
      <c r="AW176" s="338">
        <f t="shared" si="65"/>
      </c>
      <c r="AX176" s="338">
        <f t="shared" si="66"/>
      </c>
      <c r="AY176" s="338">
        <f t="shared" si="67"/>
      </c>
      <c r="AZ176" s="111">
        <f t="shared" si="71"/>
      </c>
    </row>
    <row r="177" spans="1:52" ht="20.25" customHeight="1">
      <c r="A177" s="109"/>
      <c r="P177" s="26"/>
      <c r="Q177" s="27"/>
      <c r="R177" s="91"/>
      <c r="S177" s="91"/>
      <c r="AB177" s="110"/>
      <c r="AC177" s="302">
        <f t="shared" si="48"/>
      </c>
      <c r="AD177" s="317">
        <f t="shared" si="49"/>
      </c>
      <c r="AE177" s="317">
        <f t="shared" si="50"/>
      </c>
      <c r="AF177" s="348">
        <f t="shared" si="51"/>
      </c>
      <c r="AG177" s="348">
        <f t="shared" si="52"/>
      </c>
      <c r="AH177" s="349">
        <f t="shared" si="53"/>
      </c>
      <c r="AI177" s="317">
        <f t="shared" si="54"/>
      </c>
      <c r="AJ177" s="317">
        <f t="shared" si="55"/>
      </c>
      <c r="AK177" s="317">
        <f t="shared" si="56"/>
      </c>
      <c r="AL177" s="339">
        <f t="shared" si="57"/>
      </c>
      <c r="AM177" s="339">
        <f t="shared" si="58"/>
      </c>
      <c r="AN177" s="339">
        <f t="shared" si="59"/>
      </c>
      <c r="AO177" s="339">
        <f t="shared" si="60"/>
      </c>
      <c r="AP177" s="339">
        <f t="shared" si="61"/>
      </c>
      <c r="AQ177" s="339">
        <f t="shared" si="62"/>
      </c>
      <c r="AR177" s="339">
        <f t="shared" si="63"/>
      </c>
      <c r="AS177" s="339">
        <f t="shared" si="64"/>
      </c>
      <c r="AT177" s="338">
        <f t="shared" si="68"/>
      </c>
      <c r="AU177" s="338">
        <f t="shared" si="69"/>
      </c>
      <c r="AV177" s="338">
        <f t="shared" si="70"/>
      </c>
      <c r="AW177" s="338">
        <f t="shared" si="65"/>
      </c>
      <c r="AX177" s="338">
        <f t="shared" si="66"/>
      </c>
      <c r="AY177" s="338">
        <f t="shared" si="67"/>
      </c>
      <c r="AZ177" s="111">
        <f t="shared" si="71"/>
      </c>
    </row>
    <row r="178" spans="1:52" ht="20.25" customHeight="1">
      <c r="A178" s="109"/>
      <c r="P178" s="26"/>
      <c r="Q178" s="27"/>
      <c r="R178" s="91"/>
      <c r="S178" s="91"/>
      <c r="AB178" s="110"/>
      <c r="AC178" s="302">
        <f t="shared" si="48"/>
      </c>
      <c r="AD178" s="317">
        <f t="shared" si="49"/>
      </c>
      <c r="AE178" s="317">
        <f t="shared" si="50"/>
      </c>
      <c r="AF178" s="348">
        <f t="shared" si="51"/>
      </c>
      <c r="AG178" s="348">
        <f t="shared" si="52"/>
      </c>
      <c r="AH178" s="349">
        <f t="shared" si="53"/>
      </c>
      <c r="AI178" s="317">
        <f t="shared" si="54"/>
      </c>
      <c r="AJ178" s="317">
        <f t="shared" si="55"/>
      </c>
      <c r="AK178" s="317">
        <f t="shared" si="56"/>
      </c>
      <c r="AL178" s="339">
        <f t="shared" si="57"/>
      </c>
      <c r="AM178" s="339">
        <f t="shared" si="58"/>
      </c>
      <c r="AN178" s="339">
        <f t="shared" si="59"/>
      </c>
      <c r="AO178" s="339">
        <f t="shared" si="60"/>
      </c>
      <c r="AP178" s="339">
        <f t="shared" si="61"/>
      </c>
      <c r="AQ178" s="339">
        <f t="shared" si="62"/>
      </c>
      <c r="AR178" s="339">
        <f t="shared" si="63"/>
      </c>
      <c r="AS178" s="339">
        <f t="shared" si="64"/>
      </c>
      <c r="AT178" s="338">
        <f t="shared" si="68"/>
      </c>
      <c r="AU178" s="338">
        <f t="shared" si="69"/>
      </c>
      <c r="AV178" s="338">
        <f t="shared" si="70"/>
      </c>
      <c r="AW178" s="338">
        <f t="shared" si="65"/>
      </c>
      <c r="AX178" s="338">
        <f t="shared" si="66"/>
      </c>
      <c r="AY178" s="338">
        <f t="shared" si="67"/>
      </c>
      <c r="AZ178" s="111">
        <f t="shared" si="71"/>
      </c>
    </row>
    <row r="179" spans="1:52" ht="20.25" customHeight="1">
      <c r="A179" s="109"/>
      <c r="P179" s="26"/>
      <c r="Q179" s="27"/>
      <c r="R179" s="91"/>
      <c r="S179" s="91"/>
      <c r="AB179" s="110"/>
      <c r="AC179" s="302">
        <f t="shared" si="48"/>
      </c>
      <c r="AD179" s="317">
        <f t="shared" si="49"/>
      </c>
      <c r="AE179" s="317">
        <f t="shared" si="50"/>
      </c>
      <c r="AF179" s="348">
        <f t="shared" si="51"/>
      </c>
      <c r="AG179" s="348">
        <f t="shared" si="52"/>
      </c>
      <c r="AH179" s="349">
        <f t="shared" si="53"/>
      </c>
      <c r="AI179" s="317">
        <f t="shared" si="54"/>
      </c>
      <c r="AJ179" s="317">
        <f t="shared" si="55"/>
      </c>
      <c r="AK179" s="317">
        <f t="shared" si="56"/>
      </c>
      <c r="AL179" s="339">
        <f t="shared" si="57"/>
      </c>
      <c r="AM179" s="339">
        <f t="shared" si="58"/>
      </c>
      <c r="AN179" s="339">
        <f t="shared" si="59"/>
      </c>
      <c r="AO179" s="339">
        <f t="shared" si="60"/>
      </c>
      <c r="AP179" s="339">
        <f t="shared" si="61"/>
      </c>
      <c r="AQ179" s="339">
        <f t="shared" si="62"/>
      </c>
      <c r="AR179" s="339">
        <f t="shared" si="63"/>
      </c>
      <c r="AS179" s="339">
        <f t="shared" si="64"/>
      </c>
      <c r="AT179" s="338">
        <f t="shared" si="68"/>
      </c>
      <c r="AU179" s="338">
        <f t="shared" si="69"/>
      </c>
      <c r="AV179" s="338">
        <f t="shared" si="70"/>
      </c>
      <c r="AW179" s="338">
        <f t="shared" si="65"/>
      </c>
      <c r="AX179" s="338">
        <f t="shared" si="66"/>
      </c>
      <c r="AY179" s="338">
        <f t="shared" si="67"/>
      </c>
      <c r="AZ179" s="111">
        <f t="shared" si="71"/>
      </c>
    </row>
    <row r="180" spans="1:52" ht="20.25" customHeight="1">
      <c r="A180" s="109"/>
      <c r="P180" s="26"/>
      <c r="Q180" s="27"/>
      <c r="R180" s="91"/>
      <c r="S180" s="91"/>
      <c r="AB180" s="110"/>
      <c r="AC180" s="302">
        <f t="shared" si="48"/>
      </c>
      <c r="AD180" s="317">
        <f t="shared" si="49"/>
      </c>
      <c r="AE180" s="317">
        <f t="shared" si="50"/>
      </c>
      <c r="AF180" s="348">
        <f t="shared" si="51"/>
      </c>
      <c r="AG180" s="348">
        <f t="shared" si="52"/>
      </c>
      <c r="AH180" s="349">
        <f t="shared" si="53"/>
      </c>
      <c r="AI180" s="317">
        <f t="shared" si="54"/>
      </c>
      <c r="AJ180" s="317">
        <f t="shared" si="55"/>
      </c>
      <c r="AK180" s="317">
        <f t="shared" si="56"/>
      </c>
      <c r="AL180" s="339">
        <f t="shared" si="57"/>
      </c>
      <c r="AM180" s="339">
        <f t="shared" si="58"/>
      </c>
      <c r="AN180" s="339">
        <f t="shared" si="59"/>
      </c>
      <c r="AO180" s="339">
        <f t="shared" si="60"/>
      </c>
      <c r="AP180" s="339">
        <f t="shared" si="61"/>
      </c>
      <c r="AQ180" s="339">
        <f t="shared" si="62"/>
      </c>
      <c r="AR180" s="339">
        <f t="shared" si="63"/>
      </c>
      <c r="AS180" s="339">
        <f t="shared" si="64"/>
      </c>
      <c r="AT180" s="338">
        <f t="shared" si="68"/>
      </c>
      <c r="AU180" s="338">
        <f t="shared" si="69"/>
      </c>
      <c r="AV180" s="338">
        <f t="shared" si="70"/>
      </c>
      <c r="AW180" s="338">
        <f t="shared" si="65"/>
      </c>
      <c r="AX180" s="338">
        <f t="shared" si="66"/>
      </c>
      <c r="AY180" s="338">
        <f t="shared" si="67"/>
      </c>
      <c r="AZ180" s="111">
        <f t="shared" si="71"/>
      </c>
    </row>
    <row r="181" spans="1:52" ht="20.25" customHeight="1">
      <c r="A181" s="109"/>
      <c r="P181" s="26"/>
      <c r="Q181" s="27"/>
      <c r="R181" s="91"/>
      <c r="S181" s="91"/>
      <c r="AB181" s="110"/>
      <c r="AC181" s="302">
        <f t="shared" si="48"/>
      </c>
      <c r="AD181" s="317">
        <f t="shared" si="49"/>
      </c>
      <c r="AE181" s="317">
        <f t="shared" si="50"/>
      </c>
      <c r="AF181" s="348">
        <f t="shared" si="51"/>
      </c>
      <c r="AG181" s="348">
        <f t="shared" si="52"/>
      </c>
      <c r="AH181" s="349">
        <f t="shared" si="53"/>
      </c>
      <c r="AI181" s="317">
        <f t="shared" si="54"/>
      </c>
      <c r="AJ181" s="317">
        <f t="shared" si="55"/>
      </c>
      <c r="AK181" s="317">
        <f t="shared" si="56"/>
      </c>
      <c r="AL181" s="339">
        <f t="shared" si="57"/>
      </c>
      <c r="AM181" s="339">
        <f t="shared" si="58"/>
      </c>
      <c r="AN181" s="339">
        <f t="shared" si="59"/>
      </c>
      <c r="AO181" s="339">
        <f t="shared" si="60"/>
      </c>
      <c r="AP181" s="339">
        <f t="shared" si="61"/>
      </c>
      <c r="AQ181" s="339">
        <f t="shared" si="62"/>
      </c>
      <c r="AR181" s="339">
        <f t="shared" si="63"/>
      </c>
      <c r="AS181" s="339">
        <f t="shared" si="64"/>
      </c>
      <c r="AT181" s="338">
        <f t="shared" si="68"/>
      </c>
      <c r="AU181" s="338">
        <f t="shared" si="69"/>
      </c>
      <c r="AV181" s="338">
        <f t="shared" si="70"/>
      </c>
      <c r="AW181" s="338">
        <f t="shared" si="65"/>
      </c>
      <c r="AX181" s="338">
        <f t="shared" si="66"/>
      </c>
      <c r="AY181" s="338">
        <f t="shared" si="67"/>
      </c>
      <c r="AZ181" s="111">
        <f t="shared" si="71"/>
      </c>
    </row>
    <row r="182" spans="1:52" ht="20.25" customHeight="1">
      <c r="A182" s="109"/>
      <c r="P182" s="26"/>
      <c r="Q182" s="27"/>
      <c r="R182" s="91"/>
      <c r="S182" s="91"/>
      <c r="AB182" s="110"/>
      <c r="AC182" s="302">
        <f t="shared" si="48"/>
      </c>
      <c r="AD182" s="317">
        <f t="shared" si="49"/>
      </c>
      <c r="AE182" s="317">
        <f t="shared" si="50"/>
      </c>
      <c r="AF182" s="348">
        <f t="shared" si="51"/>
      </c>
      <c r="AG182" s="348">
        <f t="shared" si="52"/>
      </c>
      <c r="AH182" s="349">
        <f t="shared" si="53"/>
      </c>
      <c r="AI182" s="317">
        <f t="shared" si="54"/>
      </c>
      <c r="AJ182" s="317">
        <f t="shared" si="55"/>
      </c>
      <c r="AK182" s="317">
        <f t="shared" si="56"/>
      </c>
      <c r="AL182" s="339">
        <f t="shared" si="57"/>
      </c>
      <c r="AM182" s="339">
        <f t="shared" si="58"/>
      </c>
      <c r="AN182" s="339">
        <f t="shared" si="59"/>
      </c>
      <c r="AO182" s="339">
        <f t="shared" si="60"/>
      </c>
      <c r="AP182" s="339">
        <f t="shared" si="61"/>
      </c>
      <c r="AQ182" s="339">
        <f t="shared" si="62"/>
      </c>
      <c r="AR182" s="339">
        <f t="shared" si="63"/>
      </c>
      <c r="AS182" s="339">
        <f t="shared" si="64"/>
      </c>
      <c r="AT182" s="338">
        <f t="shared" si="68"/>
      </c>
      <c r="AU182" s="338">
        <f t="shared" si="69"/>
      </c>
      <c r="AV182" s="338">
        <f t="shared" si="70"/>
      </c>
      <c r="AW182" s="338">
        <f t="shared" si="65"/>
      </c>
      <c r="AX182" s="338">
        <f t="shared" si="66"/>
      </c>
      <c r="AY182" s="338">
        <f t="shared" si="67"/>
      </c>
      <c r="AZ182" s="111">
        <f t="shared" si="71"/>
      </c>
    </row>
    <row r="183" spans="1:52" ht="20.25" customHeight="1">
      <c r="A183" s="109"/>
      <c r="P183" s="26"/>
      <c r="Q183" s="27"/>
      <c r="R183" s="91"/>
      <c r="S183" s="91"/>
      <c r="AB183" s="110"/>
      <c r="AC183" s="302">
        <f t="shared" si="48"/>
      </c>
      <c r="AD183" s="317">
        <f t="shared" si="49"/>
      </c>
      <c r="AE183" s="317">
        <f t="shared" si="50"/>
      </c>
      <c r="AF183" s="348">
        <f t="shared" si="51"/>
      </c>
      <c r="AG183" s="348">
        <f t="shared" si="52"/>
      </c>
      <c r="AH183" s="349">
        <f t="shared" si="53"/>
      </c>
      <c r="AI183" s="317">
        <f t="shared" si="54"/>
      </c>
      <c r="AJ183" s="317">
        <f t="shared" si="55"/>
      </c>
      <c r="AK183" s="317">
        <f t="shared" si="56"/>
      </c>
      <c r="AL183" s="339">
        <f t="shared" si="57"/>
      </c>
      <c r="AM183" s="339">
        <f t="shared" si="58"/>
      </c>
      <c r="AN183" s="339">
        <f t="shared" si="59"/>
      </c>
      <c r="AO183" s="339">
        <f t="shared" si="60"/>
      </c>
      <c r="AP183" s="339">
        <f t="shared" si="61"/>
      </c>
      <c r="AQ183" s="339">
        <f t="shared" si="62"/>
      </c>
      <c r="AR183" s="339">
        <f t="shared" si="63"/>
      </c>
      <c r="AS183" s="339">
        <f t="shared" si="64"/>
      </c>
      <c r="AT183" s="338">
        <f t="shared" si="68"/>
      </c>
      <c r="AU183" s="338">
        <f t="shared" si="69"/>
      </c>
      <c r="AV183" s="338">
        <f t="shared" si="70"/>
      </c>
      <c r="AW183" s="338">
        <f t="shared" si="65"/>
      </c>
      <c r="AX183" s="338">
        <f t="shared" si="66"/>
      </c>
      <c r="AY183" s="338">
        <f t="shared" si="67"/>
      </c>
      <c r="AZ183" s="111">
        <f t="shared" si="71"/>
      </c>
    </row>
    <row r="184" spans="1:52" ht="20.25" customHeight="1">
      <c r="A184" s="109"/>
      <c r="P184" s="26"/>
      <c r="Q184" s="27"/>
      <c r="R184" s="91"/>
      <c r="S184" s="91"/>
      <c r="AB184" s="110"/>
      <c r="AC184" s="302">
        <f t="shared" si="48"/>
      </c>
      <c r="AD184" s="317">
        <f t="shared" si="49"/>
      </c>
      <c r="AE184" s="317">
        <f t="shared" si="50"/>
      </c>
      <c r="AF184" s="348">
        <f t="shared" si="51"/>
      </c>
      <c r="AG184" s="348">
        <f t="shared" si="52"/>
      </c>
      <c r="AH184" s="349">
        <f t="shared" si="53"/>
      </c>
      <c r="AI184" s="317">
        <f t="shared" si="54"/>
      </c>
      <c r="AJ184" s="317">
        <f t="shared" si="55"/>
      </c>
      <c r="AK184" s="317">
        <f t="shared" si="56"/>
      </c>
      <c r="AL184" s="339">
        <f t="shared" si="57"/>
      </c>
      <c r="AM184" s="339">
        <f t="shared" si="58"/>
      </c>
      <c r="AN184" s="339">
        <f t="shared" si="59"/>
      </c>
      <c r="AO184" s="339">
        <f t="shared" si="60"/>
      </c>
      <c r="AP184" s="339">
        <f t="shared" si="61"/>
      </c>
      <c r="AQ184" s="339">
        <f t="shared" si="62"/>
      </c>
      <c r="AR184" s="339">
        <f t="shared" si="63"/>
      </c>
      <c r="AS184" s="339">
        <f t="shared" si="64"/>
      </c>
      <c r="AT184" s="338">
        <f t="shared" si="68"/>
      </c>
      <c r="AU184" s="338">
        <f t="shared" si="69"/>
      </c>
      <c r="AV184" s="338">
        <f t="shared" si="70"/>
      </c>
      <c r="AW184" s="338">
        <f t="shared" si="65"/>
      </c>
      <c r="AX184" s="338">
        <f t="shared" si="66"/>
      </c>
      <c r="AY184" s="338">
        <f t="shared" si="67"/>
      </c>
      <c r="AZ184" s="111">
        <f t="shared" si="71"/>
      </c>
    </row>
    <row r="185" spans="1:52" ht="20.25" customHeight="1">
      <c r="A185" s="109"/>
      <c r="P185" s="26"/>
      <c r="Q185" s="27"/>
      <c r="R185" s="91"/>
      <c r="S185" s="91"/>
      <c r="AB185" s="110"/>
      <c r="AC185" s="302">
        <f t="shared" si="48"/>
      </c>
      <c r="AD185" s="317">
        <f t="shared" si="49"/>
      </c>
      <c r="AE185" s="317">
        <f t="shared" si="50"/>
      </c>
      <c r="AF185" s="348">
        <f t="shared" si="51"/>
      </c>
      <c r="AG185" s="348">
        <f t="shared" si="52"/>
      </c>
      <c r="AH185" s="349">
        <f t="shared" si="53"/>
      </c>
      <c r="AI185" s="317">
        <f t="shared" si="54"/>
      </c>
      <c r="AJ185" s="317">
        <f t="shared" si="55"/>
      </c>
      <c r="AK185" s="317">
        <f t="shared" si="56"/>
      </c>
      <c r="AL185" s="339">
        <f t="shared" si="57"/>
      </c>
      <c r="AM185" s="339">
        <f t="shared" si="58"/>
      </c>
      <c r="AN185" s="339">
        <f t="shared" si="59"/>
      </c>
      <c r="AO185" s="339">
        <f t="shared" si="60"/>
      </c>
      <c r="AP185" s="339">
        <f t="shared" si="61"/>
      </c>
      <c r="AQ185" s="339">
        <f t="shared" si="62"/>
      </c>
      <c r="AR185" s="339">
        <f t="shared" si="63"/>
      </c>
      <c r="AS185" s="339">
        <f t="shared" si="64"/>
      </c>
      <c r="AT185" s="338">
        <f t="shared" si="68"/>
      </c>
      <c r="AU185" s="338">
        <f t="shared" si="69"/>
      </c>
      <c r="AV185" s="338">
        <f t="shared" si="70"/>
      </c>
      <c r="AW185" s="338">
        <f t="shared" si="65"/>
      </c>
      <c r="AX185" s="338">
        <f t="shared" si="66"/>
      </c>
      <c r="AY185" s="338">
        <f t="shared" si="67"/>
      </c>
      <c r="AZ185" s="111">
        <f t="shared" si="71"/>
      </c>
    </row>
    <row r="186" spans="1:52" ht="20.25" customHeight="1">
      <c r="A186" s="109"/>
      <c r="P186" s="26"/>
      <c r="Q186" s="27"/>
      <c r="R186" s="91"/>
      <c r="S186" s="91"/>
      <c r="AB186" s="110"/>
      <c r="AC186" s="302">
        <f t="shared" si="48"/>
      </c>
      <c r="AD186" s="317">
        <f t="shared" si="49"/>
      </c>
      <c r="AE186" s="317">
        <f t="shared" si="50"/>
      </c>
      <c r="AF186" s="348">
        <f t="shared" si="51"/>
      </c>
      <c r="AG186" s="348">
        <f t="shared" si="52"/>
      </c>
      <c r="AH186" s="349">
        <f t="shared" si="53"/>
      </c>
      <c r="AI186" s="317">
        <f t="shared" si="54"/>
      </c>
      <c r="AJ186" s="317">
        <f t="shared" si="55"/>
      </c>
      <c r="AK186" s="317">
        <f t="shared" si="56"/>
      </c>
      <c r="AL186" s="339">
        <f t="shared" si="57"/>
      </c>
      <c r="AM186" s="339">
        <f t="shared" si="58"/>
      </c>
      <c r="AN186" s="339">
        <f t="shared" si="59"/>
      </c>
      <c r="AO186" s="339">
        <f t="shared" si="60"/>
      </c>
      <c r="AP186" s="339">
        <f t="shared" si="61"/>
      </c>
      <c r="AQ186" s="339">
        <f t="shared" si="62"/>
      </c>
      <c r="AR186" s="339">
        <f t="shared" si="63"/>
      </c>
      <c r="AS186" s="339">
        <f t="shared" si="64"/>
      </c>
      <c r="AT186" s="338">
        <f t="shared" si="68"/>
      </c>
      <c r="AU186" s="338">
        <f t="shared" si="69"/>
      </c>
      <c r="AV186" s="338">
        <f t="shared" si="70"/>
      </c>
      <c r="AW186" s="338">
        <f t="shared" si="65"/>
      </c>
      <c r="AX186" s="338">
        <f t="shared" si="66"/>
      </c>
      <c r="AY186" s="338">
        <f t="shared" si="67"/>
      </c>
      <c r="AZ186" s="111">
        <f t="shared" si="71"/>
      </c>
    </row>
    <row r="187" spans="1:52" ht="20.25" customHeight="1">
      <c r="A187" s="109"/>
      <c r="P187" s="26"/>
      <c r="Q187" s="27"/>
      <c r="R187" s="91"/>
      <c r="S187" s="91"/>
      <c r="AB187" s="110"/>
      <c r="AC187" s="302">
        <f t="shared" si="48"/>
      </c>
      <c r="AD187" s="317">
        <f t="shared" si="49"/>
      </c>
      <c r="AE187" s="317">
        <f t="shared" si="50"/>
      </c>
      <c r="AF187" s="348">
        <f t="shared" si="51"/>
      </c>
      <c r="AG187" s="348">
        <f t="shared" si="52"/>
      </c>
      <c r="AH187" s="349">
        <f t="shared" si="53"/>
      </c>
      <c r="AI187" s="317">
        <f t="shared" si="54"/>
      </c>
      <c r="AJ187" s="317">
        <f t="shared" si="55"/>
      </c>
      <c r="AK187" s="317">
        <f t="shared" si="56"/>
      </c>
      <c r="AL187" s="339">
        <f t="shared" si="57"/>
      </c>
      <c r="AM187" s="339">
        <f t="shared" si="58"/>
      </c>
      <c r="AN187" s="339">
        <f t="shared" si="59"/>
      </c>
      <c r="AO187" s="339">
        <f t="shared" si="60"/>
      </c>
      <c r="AP187" s="339">
        <f t="shared" si="61"/>
      </c>
      <c r="AQ187" s="339">
        <f t="shared" si="62"/>
      </c>
      <c r="AR187" s="339">
        <f t="shared" si="63"/>
      </c>
      <c r="AS187" s="339">
        <f t="shared" si="64"/>
      </c>
      <c r="AT187" s="338">
        <f t="shared" si="68"/>
      </c>
      <c r="AU187" s="338">
        <f t="shared" si="69"/>
      </c>
      <c r="AV187" s="338">
        <f t="shared" si="70"/>
      </c>
      <c r="AW187" s="338">
        <f t="shared" si="65"/>
      </c>
      <c r="AX187" s="338">
        <f t="shared" si="66"/>
      </c>
      <c r="AY187" s="338">
        <f t="shared" si="67"/>
      </c>
      <c r="AZ187" s="111">
        <f t="shared" si="71"/>
      </c>
    </row>
    <row r="188" spans="1:52" ht="20.25" customHeight="1">
      <c r="A188" s="109"/>
      <c r="P188" s="26"/>
      <c r="Q188" s="27"/>
      <c r="R188" s="91"/>
      <c r="S188" s="91"/>
      <c r="AB188" s="110"/>
      <c r="AC188" s="302">
        <f t="shared" si="48"/>
      </c>
      <c r="AD188" s="317">
        <f t="shared" si="49"/>
      </c>
      <c r="AE188" s="317">
        <f t="shared" si="50"/>
      </c>
      <c r="AF188" s="348">
        <f t="shared" si="51"/>
      </c>
      <c r="AG188" s="348">
        <f t="shared" si="52"/>
      </c>
      <c r="AH188" s="349">
        <f t="shared" si="53"/>
      </c>
      <c r="AI188" s="317">
        <f t="shared" si="54"/>
      </c>
      <c r="AJ188" s="317">
        <f t="shared" si="55"/>
      </c>
      <c r="AK188" s="317">
        <f t="shared" si="56"/>
      </c>
      <c r="AL188" s="339">
        <f t="shared" si="57"/>
      </c>
      <c r="AM188" s="339">
        <f t="shared" si="58"/>
      </c>
      <c r="AN188" s="339">
        <f t="shared" si="59"/>
      </c>
      <c r="AO188" s="339">
        <f t="shared" si="60"/>
      </c>
      <c r="AP188" s="339">
        <f t="shared" si="61"/>
      </c>
      <c r="AQ188" s="339">
        <f t="shared" si="62"/>
      </c>
      <c r="AR188" s="339">
        <f t="shared" si="63"/>
      </c>
      <c r="AS188" s="339">
        <f t="shared" si="64"/>
      </c>
      <c r="AT188" s="338">
        <f t="shared" si="68"/>
      </c>
      <c r="AU188" s="338">
        <f t="shared" si="69"/>
      </c>
      <c r="AV188" s="338">
        <f t="shared" si="70"/>
      </c>
      <c r="AW188" s="338">
        <f t="shared" si="65"/>
      </c>
      <c r="AX188" s="338">
        <f t="shared" si="66"/>
      </c>
      <c r="AY188" s="338">
        <f t="shared" si="67"/>
      </c>
      <c r="AZ188" s="111">
        <f t="shared" si="71"/>
      </c>
    </row>
    <row r="189" spans="1:52" ht="20.25" customHeight="1">
      <c r="A189" s="109"/>
      <c r="P189" s="26"/>
      <c r="Q189" s="27"/>
      <c r="R189" s="91"/>
      <c r="S189" s="91"/>
      <c r="AB189" s="110"/>
      <c r="AC189" s="302">
        <f t="shared" si="48"/>
      </c>
      <c r="AD189" s="317">
        <f t="shared" si="49"/>
      </c>
      <c r="AE189" s="317">
        <f t="shared" si="50"/>
      </c>
      <c r="AF189" s="348">
        <f t="shared" si="51"/>
      </c>
      <c r="AG189" s="348">
        <f t="shared" si="52"/>
      </c>
      <c r="AH189" s="349">
        <f t="shared" si="53"/>
      </c>
      <c r="AI189" s="317">
        <f t="shared" si="54"/>
      </c>
      <c r="AJ189" s="317">
        <f t="shared" si="55"/>
      </c>
      <c r="AK189" s="317">
        <f t="shared" si="56"/>
      </c>
      <c r="AL189" s="339">
        <f t="shared" si="57"/>
      </c>
      <c r="AM189" s="339">
        <f t="shared" si="58"/>
      </c>
      <c r="AN189" s="339">
        <f t="shared" si="59"/>
      </c>
      <c r="AO189" s="339">
        <f t="shared" si="60"/>
      </c>
      <c r="AP189" s="339">
        <f t="shared" si="61"/>
      </c>
      <c r="AQ189" s="339">
        <f t="shared" si="62"/>
      </c>
      <c r="AR189" s="339">
        <f t="shared" si="63"/>
      </c>
      <c r="AS189" s="339">
        <f t="shared" si="64"/>
      </c>
      <c r="AT189" s="338">
        <f t="shared" si="68"/>
      </c>
      <c r="AU189" s="338">
        <f t="shared" si="69"/>
      </c>
      <c r="AV189" s="338">
        <f t="shared" si="70"/>
      </c>
      <c r="AW189" s="338">
        <f t="shared" si="65"/>
      </c>
      <c r="AX189" s="338">
        <f t="shared" si="66"/>
      </c>
      <c r="AY189" s="338">
        <f t="shared" si="67"/>
      </c>
      <c r="AZ189" s="111">
        <f t="shared" si="71"/>
      </c>
    </row>
    <row r="190" spans="1:52" ht="20.25" customHeight="1">
      <c r="A190" s="109"/>
      <c r="P190" s="26"/>
      <c r="Q190" s="27"/>
      <c r="R190" s="91"/>
      <c r="S190" s="91"/>
      <c r="AB190" s="110"/>
      <c r="AC190" s="302">
        <f t="shared" si="48"/>
      </c>
      <c r="AD190" s="317">
        <f t="shared" si="49"/>
      </c>
      <c r="AE190" s="317">
        <f t="shared" si="50"/>
      </c>
      <c r="AF190" s="348">
        <f t="shared" si="51"/>
      </c>
      <c r="AG190" s="348">
        <f t="shared" si="52"/>
      </c>
      <c r="AH190" s="349">
        <f t="shared" si="53"/>
      </c>
      <c r="AI190" s="317">
        <f t="shared" si="54"/>
      </c>
      <c r="AJ190" s="317">
        <f t="shared" si="55"/>
      </c>
      <c r="AK190" s="317">
        <f t="shared" si="56"/>
      </c>
      <c r="AL190" s="339">
        <f t="shared" si="57"/>
      </c>
      <c r="AM190" s="339">
        <f t="shared" si="58"/>
      </c>
      <c r="AN190" s="339">
        <f t="shared" si="59"/>
      </c>
      <c r="AO190" s="339">
        <f t="shared" si="60"/>
      </c>
      <c r="AP190" s="339">
        <f t="shared" si="61"/>
      </c>
      <c r="AQ190" s="339">
        <f t="shared" si="62"/>
      </c>
      <c r="AR190" s="339">
        <f t="shared" si="63"/>
      </c>
      <c r="AS190" s="339">
        <f t="shared" si="64"/>
      </c>
      <c r="AT190" s="338">
        <f t="shared" si="68"/>
      </c>
      <c r="AU190" s="338">
        <f t="shared" si="69"/>
      </c>
      <c r="AV190" s="338">
        <f t="shared" si="70"/>
      </c>
      <c r="AW190" s="338">
        <f t="shared" si="65"/>
      </c>
      <c r="AX190" s="338">
        <f t="shared" si="66"/>
      </c>
      <c r="AY190" s="338">
        <f t="shared" si="67"/>
      </c>
      <c r="AZ190" s="111">
        <f t="shared" si="71"/>
      </c>
    </row>
    <row r="191" spans="1:52" ht="20.25" customHeight="1">
      <c r="A191" s="109"/>
      <c r="P191" s="26"/>
      <c r="Q191" s="27"/>
      <c r="R191" s="91"/>
      <c r="S191" s="91"/>
      <c r="AB191" s="110"/>
      <c r="AC191" s="302">
        <f t="shared" si="48"/>
      </c>
      <c r="AD191" s="317">
        <f t="shared" si="49"/>
      </c>
      <c r="AE191" s="317">
        <f t="shared" si="50"/>
      </c>
      <c r="AF191" s="348">
        <f t="shared" si="51"/>
      </c>
      <c r="AG191" s="348">
        <f t="shared" si="52"/>
      </c>
      <c r="AH191" s="349">
        <f t="shared" si="53"/>
      </c>
      <c r="AI191" s="317">
        <f t="shared" si="54"/>
      </c>
      <c r="AJ191" s="317">
        <f t="shared" si="55"/>
      </c>
      <c r="AK191" s="317">
        <f t="shared" si="56"/>
      </c>
      <c r="AL191" s="339">
        <f t="shared" si="57"/>
      </c>
      <c r="AM191" s="339">
        <f t="shared" si="58"/>
      </c>
      <c r="AN191" s="339">
        <f t="shared" si="59"/>
      </c>
      <c r="AO191" s="339">
        <f t="shared" si="60"/>
      </c>
      <c r="AP191" s="339">
        <f t="shared" si="61"/>
      </c>
      <c r="AQ191" s="339">
        <f t="shared" si="62"/>
      </c>
      <c r="AR191" s="339">
        <f t="shared" si="63"/>
      </c>
      <c r="AS191" s="339">
        <f t="shared" si="64"/>
      </c>
      <c r="AT191" s="338">
        <f t="shared" si="68"/>
      </c>
      <c r="AU191" s="338">
        <f t="shared" si="69"/>
      </c>
      <c r="AV191" s="338">
        <f t="shared" si="70"/>
      </c>
      <c r="AW191" s="338">
        <f t="shared" si="65"/>
      </c>
      <c r="AX191" s="338">
        <f t="shared" si="66"/>
      </c>
      <c r="AY191" s="338">
        <f t="shared" si="67"/>
      </c>
      <c r="AZ191" s="111">
        <f t="shared" si="71"/>
      </c>
    </row>
    <row r="192" spans="1:52" ht="20.25" customHeight="1">
      <c r="A192" s="109"/>
      <c r="P192" s="26"/>
      <c r="Q192" s="27"/>
      <c r="R192" s="91"/>
      <c r="S192" s="91"/>
      <c r="AB192" s="110"/>
      <c r="AC192" s="302">
        <f t="shared" si="48"/>
      </c>
      <c r="AD192" s="317">
        <f t="shared" si="49"/>
      </c>
      <c r="AE192" s="317">
        <f t="shared" si="50"/>
      </c>
      <c r="AF192" s="348">
        <f t="shared" si="51"/>
      </c>
      <c r="AG192" s="348">
        <f t="shared" si="52"/>
      </c>
      <c r="AH192" s="349">
        <f t="shared" si="53"/>
      </c>
      <c r="AI192" s="317">
        <f t="shared" si="54"/>
      </c>
      <c r="AJ192" s="317">
        <f t="shared" si="55"/>
      </c>
      <c r="AK192" s="317">
        <f t="shared" si="56"/>
      </c>
      <c r="AL192" s="339">
        <f t="shared" si="57"/>
      </c>
      <c r="AM192" s="339">
        <f t="shared" si="58"/>
      </c>
      <c r="AN192" s="339">
        <f t="shared" si="59"/>
      </c>
      <c r="AO192" s="339">
        <f t="shared" si="60"/>
      </c>
      <c r="AP192" s="339">
        <f t="shared" si="61"/>
      </c>
      <c r="AQ192" s="339">
        <f t="shared" si="62"/>
      </c>
      <c r="AR192" s="339">
        <f t="shared" si="63"/>
      </c>
      <c r="AS192" s="339">
        <f t="shared" si="64"/>
      </c>
      <c r="AT192" s="338">
        <f t="shared" si="68"/>
      </c>
      <c r="AU192" s="338">
        <f t="shared" si="69"/>
      </c>
      <c r="AV192" s="338">
        <f t="shared" si="70"/>
      </c>
      <c r="AW192" s="338">
        <f t="shared" si="65"/>
      </c>
      <c r="AX192" s="338">
        <f t="shared" si="66"/>
      </c>
      <c r="AY192" s="338">
        <f t="shared" si="67"/>
      </c>
      <c r="AZ192" s="111">
        <f t="shared" si="71"/>
      </c>
    </row>
    <row r="193" spans="1:52" ht="20.25" customHeight="1">
      <c r="A193" s="109"/>
      <c r="P193" s="26"/>
      <c r="Q193" s="27"/>
      <c r="R193" s="91"/>
      <c r="S193" s="91"/>
      <c r="AB193" s="110"/>
      <c r="AC193" s="302">
        <f t="shared" si="48"/>
      </c>
      <c r="AD193" s="317">
        <f t="shared" si="49"/>
      </c>
      <c r="AE193" s="317">
        <f t="shared" si="50"/>
      </c>
      <c r="AF193" s="348">
        <f t="shared" si="51"/>
      </c>
      <c r="AG193" s="348">
        <f t="shared" si="52"/>
      </c>
      <c r="AH193" s="349">
        <f t="shared" si="53"/>
      </c>
      <c r="AI193" s="317">
        <f t="shared" si="54"/>
      </c>
      <c r="AJ193" s="317">
        <f t="shared" si="55"/>
      </c>
      <c r="AK193" s="317">
        <f t="shared" si="56"/>
      </c>
      <c r="AL193" s="339">
        <f t="shared" si="57"/>
      </c>
      <c r="AM193" s="339">
        <f t="shared" si="58"/>
      </c>
      <c r="AN193" s="339">
        <f t="shared" si="59"/>
      </c>
      <c r="AO193" s="339">
        <f t="shared" si="60"/>
      </c>
      <c r="AP193" s="339">
        <f t="shared" si="61"/>
      </c>
      <c r="AQ193" s="339">
        <f t="shared" si="62"/>
      </c>
      <c r="AR193" s="339">
        <f t="shared" si="63"/>
      </c>
      <c r="AS193" s="339">
        <f t="shared" si="64"/>
      </c>
      <c r="AT193" s="338">
        <f t="shared" si="68"/>
      </c>
      <c r="AU193" s="338">
        <f t="shared" si="69"/>
      </c>
      <c r="AV193" s="338">
        <f t="shared" si="70"/>
      </c>
      <c r="AW193" s="338">
        <f t="shared" si="65"/>
      </c>
      <c r="AX193" s="338">
        <f t="shared" si="66"/>
      </c>
      <c r="AY193" s="338">
        <f t="shared" si="67"/>
      </c>
      <c r="AZ193" s="111">
        <f t="shared" si="71"/>
      </c>
    </row>
    <row r="194" spans="1:52" ht="20.25" customHeight="1">
      <c r="A194" s="109"/>
      <c r="P194" s="26"/>
      <c r="Q194" s="27"/>
      <c r="R194" s="91"/>
      <c r="S194" s="91"/>
      <c r="AB194" s="110"/>
      <c r="AC194" s="302">
        <f t="shared" si="48"/>
      </c>
      <c r="AD194" s="317">
        <f t="shared" si="49"/>
      </c>
      <c r="AE194" s="317">
        <f t="shared" si="50"/>
      </c>
      <c r="AF194" s="348">
        <f t="shared" si="51"/>
      </c>
      <c r="AG194" s="348">
        <f t="shared" si="52"/>
      </c>
      <c r="AH194" s="349">
        <f t="shared" si="53"/>
      </c>
      <c r="AI194" s="317">
        <f t="shared" si="54"/>
      </c>
      <c r="AJ194" s="317">
        <f t="shared" si="55"/>
      </c>
      <c r="AK194" s="317">
        <f t="shared" si="56"/>
      </c>
      <c r="AL194" s="339">
        <f t="shared" si="57"/>
      </c>
      <c r="AM194" s="339">
        <f t="shared" si="58"/>
      </c>
      <c r="AN194" s="339">
        <f t="shared" si="59"/>
      </c>
      <c r="AO194" s="339">
        <f t="shared" si="60"/>
      </c>
      <c r="AP194" s="339">
        <f t="shared" si="61"/>
      </c>
      <c r="AQ194" s="339">
        <f t="shared" si="62"/>
      </c>
      <c r="AR194" s="339">
        <f t="shared" si="63"/>
      </c>
      <c r="AS194" s="339">
        <f t="shared" si="64"/>
      </c>
      <c r="AT194" s="338">
        <f t="shared" si="68"/>
      </c>
      <c r="AU194" s="338">
        <f t="shared" si="69"/>
      </c>
      <c r="AV194" s="338">
        <f t="shared" si="70"/>
      </c>
      <c r="AW194" s="338">
        <f t="shared" si="65"/>
      </c>
      <c r="AX194" s="338">
        <f t="shared" si="66"/>
      </c>
      <c r="AY194" s="338">
        <f t="shared" si="67"/>
      </c>
      <c r="AZ194" s="111">
        <f t="shared" si="71"/>
      </c>
    </row>
    <row r="195" spans="1:52" ht="20.25" customHeight="1">
      <c r="A195" s="109"/>
      <c r="P195" s="26"/>
      <c r="Q195" s="27"/>
      <c r="R195" s="91"/>
      <c r="S195" s="91"/>
      <c r="AB195" s="110"/>
      <c r="AC195" s="302">
        <f t="shared" si="48"/>
      </c>
      <c r="AD195" s="317">
        <f t="shared" si="49"/>
      </c>
      <c r="AE195" s="317">
        <f t="shared" si="50"/>
      </c>
      <c r="AF195" s="348">
        <f t="shared" si="51"/>
      </c>
      <c r="AG195" s="348">
        <f t="shared" si="52"/>
      </c>
      <c r="AH195" s="349">
        <f t="shared" si="53"/>
      </c>
      <c r="AI195" s="317">
        <f t="shared" si="54"/>
      </c>
      <c r="AJ195" s="317">
        <f t="shared" si="55"/>
      </c>
      <c r="AK195" s="317">
        <f t="shared" si="56"/>
      </c>
      <c r="AL195" s="339">
        <f t="shared" si="57"/>
      </c>
      <c r="AM195" s="339">
        <f t="shared" si="58"/>
      </c>
      <c r="AN195" s="339">
        <f t="shared" si="59"/>
      </c>
      <c r="AO195" s="339">
        <f t="shared" si="60"/>
      </c>
      <c r="AP195" s="339">
        <f t="shared" si="61"/>
      </c>
      <c r="AQ195" s="339">
        <f t="shared" si="62"/>
      </c>
      <c r="AR195" s="339">
        <f t="shared" si="63"/>
      </c>
      <c r="AS195" s="339">
        <f t="shared" si="64"/>
      </c>
      <c r="AT195" s="338">
        <f t="shared" si="68"/>
      </c>
      <c r="AU195" s="338">
        <f t="shared" si="69"/>
      </c>
      <c r="AV195" s="338">
        <f t="shared" si="70"/>
      </c>
      <c r="AW195" s="338">
        <f t="shared" si="65"/>
      </c>
      <c r="AX195" s="338">
        <f t="shared" si="66"/>
      </c>
      <c r="AY195" s="338">
        <f t="shared" si="67"/>
      </c>
      <c r="AZ195" s="111">
        <f t="shared" si="71"/>
      </c>
    </row>
    <row r="196" spans="1:52" ht="20.25" customHeight="1">
      <c r="A196" s="109"/>
      <c r="P196" s="26"/>
      <c r="Q196" s="27"/>
      <c r="R196" s="91"/>
      <c r="S196" s="91"/>
      <c r="AB196" s="110"/>
      <c r="AC196" s="302">
        <f t="shared" si="48"/>
      </c>
      <c r="AD196" s="317">
        <f t="shared" si="49"/>
      </c>
      <c r="AE196" s="317">
        <f t="shared" si="50"/>
      </c>
      <c r="AF196" s="348">
        <f t="shared" si="51"/>
      </c>
      <c r="AG196" s="348">
        <f t="shared" si="52"/>
      </c>
      <c r="AH196" s="349">
        <f t="shared" si="53"/>
      </c>
      <c r="AI196" s="317">
        <f t="shared" si="54"/>
      </c>
      <c r="AJ196" s="317">
        <f t="shared" si="55"/>
      </c>
      <c r="AK196" s="317">
        <f t="shared" si="56"/>
      </c>
      <c r="AL196" s="339">
        <f t="shared" si="57"/>
      </c>
      <c r="AM196" s="339">
        <f t="shared" si="58"/>
      </c>
      <c r="AN196" s="339">
        <f t="shared" si="59"/>
      </c>
      <c r="AO196" s="339">
        <f t="shared" si="60"/>
      </c>
      <c r="AP196" s="339">
        <f t="shared" si="61"/>
      </c>
      <c r="AQ196" s="339">
        <f t="shared" si="62"/>
      </c>
      <c r="AR196" s="339">
        <f t="shared" si="63"/>
      </c>
      <c r="AS196" s="339">
        <f t="shared" si="64"/>
      </c>
      <c r="AT196" s="338">
        <f t="shared" si="68"/>
      </c>
      <c r="AU196" s="338">
        <f t="shared" si="69"/>
      </c>
      <c r="AV196" s="338">
        <f t="shared" si="70"/>
      </c>
      <c r="AW196" s="338">
        <f t="shared" si="65"/>
      </c>
      <c r="AX196" s="338">
        <f t="shared" si="66"/>
      </c>
      <c r="AY196" s="338">
        <f t="shared" si="67"/>
      </c>
      <c r="AZ196" s="111">
        <f t="shared" si="71"/>
      </c>
    </row>
    <row r="197" spans="1:52" ht="20.25" customHeight="1">
      <c r="A197" s="109"/>
      <c r="P197" s="26"/>
      <c r="Q197" s="27"/>
      <c r="R197" s="91"/>
      <c r="S197" s="91"/>
      <c r="AB197" s="110"/>
      <c r="AC197" s="302">
        <f t="shared" si="48"/>
      </c>
      <c r="AD197" s="317">
        <f t="shared" si="49"/>
      </c>
      <c r="AE197" s="317">
        <f t="shared" si="50"/>
      </c>
      <c r="AF197" s="348">
        <f t="shared" si="51"/>
      </c>
      <c r="AG197" s="348">
        <f t="shared" si="52"/>
      </c>
      <c r="AH197" s="349">
        <f t="shared" si="53"/>
      </c>
      <c r="AI197" s="317">
        <f t="shared" si="54"/>
      </c>
      <c r="AJ197" s="317">
        <f t="shared" si="55"/>
      </c>
      <c r="AK197" s="317">
        <f t="shared" si="56"/>
      </c>
      <c r="AL197" s="339">
        <f t="shared" si="57"/>
      </c>
      <c r="AM197" s="339">
        <f t="shared" si="58"/>
      </c>
      <c r="AN197" s="339">
        <f t="shared" si="59"/>
      </c>
      <c r="AO197" s="339">
        <f t="shared" si="60"/>
      </c>
      <c r="AP197" s="339">
        <f t="shared" si="61"/>
      </c>
      <c r="AQ197" s="339">
        <f t="shared" si="62"/>
      </c>
      <c r="AR197" s="339">
        <f t="shared" si="63"/>
      </c>
      <c r="AS197" s="339">
        <f t="shared" si="64"/>
      </c>
      <c r="AT197" s="338">
        <f t="shared" si="68"/>
      </c>
      <c r="AU197" s="338">
        <f t="shared" si="69"/>
      </c>
      <c r="AV197" s="338">
        <f t="shared" si="70"/>
      </c>
      <c r="AW197" s="338">
        <f t="shared" si="65"/>
      </c>
      <c r="AX197" s="338">
        <f t="shared" si="66"/>
      </c>
      <c r="AY197" s="338">
        <f t="shared" si="67"/>
      </c>
      <c r="AZ197" s="111">
        <f t="shared" si="71"/>
      </c>
    </row>
    <row r="198" spans="1:52" ht="20.25" customHeight="1">
      <c r="A198" s="109"/>
      <c r="P198" s="26"/>
      <c r="Q198" s="27"/>
      <c r="R198" s="91"/>
      <c r="S198" s="91"/>
      <c r="AB198" s="110"/>
      <c r="AC198" s="302">
        <f t="shared" si="48"/>
      </c>
      <c r="AD198" s="317">
        <f t="shared" si="49"/>
      </c>
      <c r="AE198" s="317">
        <f t="shared" si="50"/>
      </c>
      <c r="AF198" s="348">
        <f t="shared" si="51"/>
      </c>
      <c r="AG198" s="348">
        <f t="shared" si="52"/>
      </c>
      <c r="AH198" s="349">
        <f t="shared" si="53"/>
      </c>
      <c r="AI198" s="317">
        <f t="shared" si="54"/>
      </c>
      <c r="AJ198" s="317">
        <f t="shared" si="55"/>
      </c>
      <c r="AK198" s="317">
        <f t="shared" si="56"/>
      </c>
      <c r="AL198" s="339">
        <f t="shared" si="57"/>
      </c>
      <c r="AM198" s="339">
        <f t="shared" si="58"/>
      </c>
      <c r="AN198" s="339">
        <f t="shared" si="59"/>
      </c>
      <c r="AO198" s="339">
        <f t="shared" si="60"/>
      </c>
      <c r="AP198" s="339">
        <f t="shared" si="61"/>
      </c>
      <c r="AQ198" s="339">
        <f t="shared" si="62"/>
      </c>
      <c r="AR198" s="339">
        <f t="shared" si="63"/>
      </c>
      <c r="AS198" s="339">
        <f t="shared" si="64"/>
      </c>
      <c r="AT198" s="338">
        <f t="shared" si="68"/>
      </c>
      <c r="AU198" s="338">
        <f t="shared" si="69"/>
      </c>
      <c r="AV198" s="338">
        <f t="shared" si="70"/>
      </c>
      <c r="AW198" s="338">
        <f t="shared" si="65"/>
      </c>
      <c r="AX198" s="338">
        <f t="shared" si="66"/>
      </c>
      <c r="AY198" s="338">
        <f t="shared" si="67"/>
      </c>
      <c r="AZ198" s="111">
        <f t="shared" si="71"/>
      </c>
    </row>
    <row r="199" spans="1:52" ht="20.25" customHeight="1">
      <c r="A199" s="109"/>
      <c r="P199" s="26"/>
      <c r="Q199" s="27"/>
      <c r="R199" s="91"/>
      <c r="S199" s="91"/>
      <c r="AB199" s="110"/>
      <c r="AC199" s="302">
        <f t="shared" si="48"/>
      </c>
      <c r="AD199" s="317">
        <f t="shared" si="49"/>
      </c>
      <c r="AE199" s="317">
        <f t="shared" si="50"/>
      </c>
      <c r="AF199" s="348">
        <f t="shared" si="51"/>
      </c>
      <c r="AG199" s="348">
        <f t="shared" si="52"/>
      </c>
      <c r="AH199" s="349">
        <f t="shared" si="53"/>
      </c>
      <c r="AI199" s="317">
        <f t="shared" si="54"/>
      </c>
      <c r="AJ199" s="317">
        <f t="shared" si="55"/>
      </c>
      <c r="AK199" s="317">
        <f t="shared" si="56"/>
      </c>
      <c r="AL199" s="339">
        <f t="shared" si="57"/>
      </c>
      <c r="AM199" s="339">
        <f t="shared" si="58"/>
      </c>
      <c r="AN199" s="339">
        <f t="shared" si="59"/>
      </c>
      <c r="AO199" s="339">
        <f t="shared" si="60"/>
      </c>
      <c r="AP199" s="339">
        <f t="shared" si="61"/>
      </c>
      <c r="AQ199" s="339">
        <f t="shared" si="62"/>
      </c>
      <c r="AR199" s="339">
        <f t="shared" si="63"/>
      </c>
      <c r="AS199" s="339">
        <f t="shared" si="64"/>
      </c>
      <c r="AT199" s="338">
        <f t="shared" si="68"/>
      </c>
      <c r="AU199" s="338">
        <f t="shared" si="69"/>
      </c>
      <c r="AV199" s="338">
        <f t="shared" si="70"/>
      </c>
      <c r="AW199" s="338">
        <f t="shared" si="65"/>
      </c>
      <c r="AX199" s="338">
        <f t="shared" si="66"/>
      </c>
      <c r="AY199" s="338">
        <f t="shared" si="67"/>
      </c>
      <c r="AZ199" s="111">
        <f t="shared" si="71"/>
      </c>
    </row>
    <row r="200" spans="1:52" ht="20.25" customHeight="1">
      <c r="A200" s="109"/>
      <c r="P200" s="26"/>
      <c r="Q200" s="27"/>
      <c r="R200" s="91"/>
      <c r="S200" s="91"/>
      <c r="AB200" s="110"/>
      <c r="AC200" s="302">
        <f t="shared" si="48"/>
      </c>
      <c r="AD200" s="317">
        <f t="shared" si="49"/>
      </c>
      <c r="AE200" s="317">
        <f t="shared" si="50"/>
      </c>
      <c r="AF200" s="348">
        <f t="shared" si="51"/>
      </c>
      <c r="AG200" s="348">
        <f t="shared" si="52"/>
      </c>
      <c r="AH200" s="349">
        <f t="shared" si="53"/>
      </c>
      <c r="AI200" s="317">
        <f t="shared" si="54"/>
      </c>
      <c r="AJ200" s="317">
        <f t="shared" si="55"/>
      </c>
      <c r="AK200" s="317">
        <f t="shared" si="56"/>
      </c>
      <c r="AL200" s="339">
        <f t="shared" si="57"/>
      </c>
      <c r="AM200" s="339">
        <f t="shared" si="58"/>
      </c>
      <c r="AN200" s="339">
        <f t="shared" si="59"/>
      </c>
      <c r="AO200" s="339">
        <f t="shared" si="60"/>
      </c>
      <c r="AP200" s="339">
        <f t="shared" si="61"/>
      </c>
      <c r="AQ200" s="339">
        <f t="shared" si="62"/>
      </c>
      <c r="AR200" s="339">
        <f t="shared" si="63"/>
      </c>
      <c r="AS200" s="339">
        <f t="shared" si="64"/>
      </c>
      <c r="AT200" s="338">
        <f t="shared" si="68"/>
      </c>
      <c r="AU200" s="338">
        <f t="shared" si="69"/>
      </c>
      <c r="AV200" s="338">
        <f t="shared" si="70"/>
      </c>
      <c r="AW200" s="338">
        <f t="shared" si="65"/>
      </c>
      <c r="AX200" s="338">
        <f t="shared" si="66"/>
      </c>
      <c r="AY200" s="338">
        <f t="shared" si="67"/>
      </c>
      <c r="AZ200" s="111">
        <f t="shared" si="71"/>
      </c>
    </row>
    <row r="201" spans="1:52" ht="20.25" customHeight="1">
      <c r="A201" s="109"/>
      <c r="P201" s="26"/>
      <c r="Q201" s="27"/>
      <c r="R201" s="91"/>
      <c r="S201" s="91"/>
      <c r="AB201" s="110"/>
      <c r="AC201" s="302">
        <f t="shared" si="48"/>
      </c>
      <c r="AD201" s="317">
        <f t="shared" si="49"/>
      </c>
      <c r="AE201" s="317">
        <f t="shared" si="50"/>
      </c>
      <c r="AF201" s="348">
        <f t="shared" si="51"/>
      </c>
      <c r="AG201" s="348">
        <f t="shared" si="52"/>
      </c>
      <c r="AH201" s="349">
        <f t="shared" si="53"/>
      </c>
      <c r="AI201" s="317">
        <f t="shared" si="54"/>
      </c>
      <c r="AJ201" s="317">
        <f t="shared" si="55"/>
      </c>
      <c r="AK201" s="317">
        <f t="shared" si="56"/>
      </c>
      <c r="AL201" s="339">
        <f t="shared" si="57"/>
      </c>
      <c r="AM201" s="339">
        <f t="shared" si="58"/>
      </c>
      <c r="AN201" s="339">
        <f t="shared" si="59"/>
      </c>
      <c r="AO201" s="339">
        <f t="shared" si="60"/>
      </c>
      <c r="AP201" s="339">
        <f t="shared" si="61"/>
      </c>
      <c r="AQ201" s="339">
        <f t="shared" si="62"/>
      </c>
      <c r="AR201" s="339">
        <f t="shared" si="63"/>
      </c>
      <c r="AS201" s="339">
        <f t="shared" si="64"/>
      </c>
      <c r="AT201" s="338">
        <f t="shared" si="68"/>
      </c>
      <c r="AU201" s="338">
        <f t="shared" si="69"/>
      </c>
      <c r="AV201" s="338">
        <f t="shared" si="70"/>
      </c>
      <c r="AW201" s="338">
        <f t="shared" si="65"/>
      </c>
      <c r="AX201" s="338">
        <f t="shared" si="66"/>
      </c>
      <c r="AY201" s="338">
        <f t="shared" si="67"/>
      </c>
      <c r="AZ201" s="111">
        <f t="shared" si="71"/>
      </c>
    </row>
    <row r="202" spans="1:52" ht="20.25" customHeight="1">
      <c r="A202" s="109"/>
      <c r="P202" s="26"/>
      <c r="Q202" s="27"/>
      <c r="R202" s="91"/>
      <c r="S202" s="91"/>
      <c r="AB202" s="110"/>
      <c r="AC202" s="302">
        <f t="shared" si="48"/>
      </c>
      <c r="AD202" s="317">
        <f t="shared" si="49"/>
      </c>
      <c r="AE202" s="317">
        <f t="shared" si="50"/>
      </c>
      <c r="AF202" s="348">
        <f t="shared" si="51"/>
      </c>
      <c r="AG202" s="348">
        <f t="shared" si="52"/>
      </c>
      <c r="AH202" s="349">
        <f t="shared" si="53"/>
      </c>
      <c r="AI202" s="317">
        <f t="shared" si="54"/>
      </c>
      <c r="AJ202" s="317">
        <f t="shared" si="55"/>
      </c>
      <c r="AK202" s="317">
        <f t="shared" si="56"/>
      </c>
      <c r="AL202" s="339">
        <f t="shared" si="57"/>
      </c>
      <c r="AM202" s="339">
        <f t="shared" si="58"/>
      </c>
      <c r="AN202" s="339">
        <f t="shared" si="59"/>
      </c>
      <c r="AO202" s="339">
        <f t="shared" si="60"/>
      </c>
      <c r="AP202" s="339">
        <f t="shared" si="61"/>
      </c>
      <c r="AQ202" s="339">
        <f t="shared" si="62"/>
      </c>
      <c r="AR202" s="339">
        <f t="shared" si="63"/>
      </c>
      <c r="AS202" s="339">
        <f t="shared" si="64"/>
      </c>
      <c r="AT202" s="338">
        <f t="shared" si="68"/>
      </c>
      <c r="AU202" s="338">
        <f t="shared" si="69"/>
      </c>
      <c r="AV202" s="338">
        <f t="shared" si="70"/>
      </c>
      <c r="AW202" s="338">
        <f t="shared" si="65"/>
      </c>
      <c r="AX202" s="338">
        <f t="shared" si="66"/>
      </c>
      <c r="AY202" s="338">
        <f t="shared" si="67"/>
      </c>
      <c r="AZ202" s="111">
        <f t="shared" si="71"/>
      </c>
    </row>
    <row r="203" spans="1:52" ht="20.25" customHeight="1">
      <c r="A203" s="109"/>
      <c r="P203" s="26"/>
      <c r="Q203" s="27"/>
      <c r="R203" s="91"/>
      <c r="S203" s="91"/>
      <c r="AB203" s="110"/>
      <c r="AC203" s="302">
        <f t="shared" si="48"/>
      </c>
      <c r="AD203" s="317">
        <f t="shared" si="49"/>
      </c>
      <c r="AE203" s="317">
        <f t="shared" si="50"/>
      </c>
      <c r="AF203" s="348">
        <f t="shared" si="51"/>
      </c>
      <c r="AG203" s="348">
        <f t="shared" si="52"/>
      </c>
      <c r="AH203" s="349">
        <f t="shared" si="53"/>
      </c>
      <c r="AI203" s="317">
        <f t="shared" si="54"/>
      </c>
      <c r="AJ203" s="317">
        <f t="shared" si="55"/>
      </c>
      <c r="AK203" s="317">
        <f t="shared" si="56"/>
      </c>
      <c r="AL203" s="339">
        <f t="shared" si="57"/>
      </c>
      <c r="AM203" s="339">
        <f t="shared" si="58"/>
      </c>
      <c r="AN203" s="339">
        <f t="shared" si="59"/>
      </c>
      <c r="AO203" s="339">
        <f t="shared" si="60"/>
      </c>
      <c r="AP203" s="339">
        <f t="shared" si="61"/>
      </c>
      <c r="AQ203" s="339">
        <f t="shared" si="62"/>
      </c>
      <c r="AR203" s="339">
        <f t="shared" si="63"/>
      </c>
      <c r="AS203" s="339">
        <f t="shared" si="64"/>
      </c>
      <c r="AT203" s="338">
        <f t="shared" si="68"/>
      </c>
      <c r="AU203" s="338">
        <f t="shared" si="69"/>
      </c>
      <c r="AV203" s="338">
        <f t="shared" si="70"/>
      </c>
      <c r="AW203" s="338">
        <f t="shared" si="65"/>
      </c>
      <c r="AX203" s="338">
        <f t="shared" si="66"/>
      </c>
      <c r="AY203" s="338">
        <f t="shared" si="67"/>
      </c>
      <c r="AZ203" s="111">
        <f t="shared" si="71"/>
      </c>
    </row>
    <row r="204" spans="1:52" ht="20.25" customHeight="1">
      <c r="A204" s="109"/>
      <c r="P204" s="26"/>
      <c r="Q204" s="27"/>
      <c r="R204" s="91"/>
      <c r="S204" s="91"/>
      <c r="AB204" s="110"/>
      <c r="AC204" s="302">
        <f t="shared" si="48"/>
      </c>
      <c r="AD204" s="317">
        <f t="shared" si="49"/>
      </c>
      <c r="AE204" s="317">
        <f t="shared" si="50"/>
      </c>
      <c r="AF204" s="348">
        <f t="shared" si="51"/>
      </c>
      <c r="AG204" s="348">
        <f t="shared" si="52"/>
      </c>
      <c r="AH204" s="349">
        <f t="shared" si="53"/>
      </c>
      <c r="AI204" s="317">
        <f t="shared" si="54"/>
      </c>
      <c r="AJ204" s="317">
        <f t="shared" si="55"/>
      </c>
      <c r="AK204" s="317">
        <f t="shared" si="56"/>
      </c>
      <c r="AL204" s="339">
        <f t="shared" si="57"/>
      </c>
      <c r="AM204" s="339">
        <f t="shared" si="58"/>
      </c>
      <c r="AN204" s="339">
        <f t="shared" si="59"/>
      </c>
      <c r="AO204" s="339">
        <f t="shared" si="60"/>
      </c>
      <c r="AP204" s="339">
        <f t="shared" si="61"/>
      </c>
      <c r="AQ204" s="339">
        <f t="shared" si="62"/>
      </c>
      <c r="AR204" s="339">
        <f t="shared" si="63"/>
      </c>
      <c r="AS204" s="339">
        <f t="shared" si="64"/>
      </c>
      <c r="AT204" s="338">
        <f t="shared" si="68"/>
      </c>
      <c r="AU204" s="338">
        <f t="shared" si="69"/>
      </c>
      <c r="AV204" s="338">
        <f t="shared" si="70"/>
      </c>
      <c r="AW204" s="338">
        <f t="shared" si="65"/>
      </c>
      <c r="AX204" s="338">
        <f t="shared" si="66"/>
      </c>
      <c r="AY204" s="338">
        <f t="shared" si="67"/>
      </c>
      <c r="AZ204" s="111">
        <f t="shared" si="71"/>
      </c>
    </row>
    <row r="205" spans="1:52" ht="20.25" customHeight="1">
      <c r="A205" s="109"/>
      <c r="P205" s="26"/>
      <c r="Q205" s="27"/>
      <c r="R205" s="91"/>
      <c r="S205" s="91"/>
      <c r="AB205" s="110"/>
      <c r="AC205" s="302">
        <f t="shared" si="48"/>
      </c>
      <c r="AD205" s="317">
        <f t="shared" si="49"/>
      </c>
      <c r="AE205" s="317">
        <f t="shared" si="50"/>
      </c>
      <c r="AF205" s="348">
        <f t="shared" si="51"/>
      </c>
      <c r="AG205" s="348">
        <f t="shared" si="52"/>
      </c>
      <c r="AH205" s="349">
        <f t="shared" si="53"/>
      </c>
      <c r="AI205" s="317">
        <f t="shared" si="54"/>
      </c>
      <c r="AJ205" s="317">
        <f t="shared" si="55"/>
      </c>
      <c r="AK205" s="317">
        <f t="shared" si="56"/>
      </c>
      <c r="AL205" s="339">
        <f t="shared" si="57"/>
      </c>
      <c r="AM205" s="339">
        <f t="shared" si="58"/>
      </c>
      <c r="AN205" s="339">
        <f t="shared" si="59"/>
      </c>
      <c r="AO205" s="339">
        <f t="shared" si="60"/>
      </c>
      <c r="AP205" s="339">
        <f t="shared" si="61"/>
      </c>
      <c r="AQ205" s="339">
        <f t="shared" si="62"/>
      </c>
      <c r="AR205" s="339">
        <f t="shared" si="63"/>
      </c>
      <c r="AS205" s="339">
        <f t="shared" si="64"/>
      </c>
      <c r="AT205" s="338">
        <f t="shared" si="68"/>
      </c>
      <c r="AU205" s="338">
        <f t="shared" si="69"/>
      </c>
      <c r="AV205" s="338">
        <f t="shared" si="70"/>
      </c>
      <c r="AW205" s="338">
        <f t="shared" si="65"/>
      </c>
      <c r="AX205" s="338">
        <f t="shared" si="66"/>
      </c>
      <c r="AY205" s="338">
        <f t="shared" si="67"/>
      </c>
      <c r="AZ205" s="111">
        <f t="shared" si="71"/>
      </c>
    </row>
    <row r="206" spans="1:52" ht="20.25" customHeight="1">
      <c r="A206" s="109"/>
      <c r="P206" s="26"/>
      <c r="Q206" s="27"/>
      <c r="R206" s="91"/>
      <c r="S206" s="91"/>
      <c r="AB206" s="110"/>
      <c r="AC206" s="302">
        <f t="shared" si="48"/>
      </c>
      <c r="AD206" s="317">
        <f t="shared" si="49"/>
      </c>
      <c r="AE206" s="317">
        <f t="shared" si="50"/>
      </c>
      <c r="AF206" s="348">
        <f t="shared" si="51"/>
      </c>
      <c r="AG206" s="348">
        <f t="shared" si="52"/>
      </c>
      <c r="AH206" s="349">
        <f t="shared" si="53"/>
      </c>
      <c r="AI206" s="317">
        <f t="shared" si="54"/>
      </c>
      <c r="AJ206" s="317">
        <f t="shared" si="55"/>
      </c>
      <c r="AK206" s="317">
        <f t="shared" si="56"/>
      </c>
      <c r="AL206" s="339">
        <f t="shared" si="57"/>
      </c>
      <c r="AM206" s="339">
        <f t="shared" si="58"/>
      </c>
      <c r="AN206" s="339">
        <f t="shared" si="59"/>
      </c>
      <c r="AO206" s="339">
        <f t="shared" si="60"/>
      </c>
      <c r="AP206" s="339">
        <f t="shared" si="61"/>
      </c>
      <c r="AQ206" s="339">
        <f t="shared" si="62"/>
      </c>
      <c r="AR206" s="339">
        <f t="shared" si="63"/>
      </c>
      <c r="AS206" s="339">
        <f t="shared" si="64"/>
      </c>
      <c r="AT206" s="338">
        <f t="shared" si="68"/>
      </c>
      <c r="AU206" s="338">
        <f t="shared" si="69"/>
      </c>
      <c r="AV206" s="338">
        <f t="shared" si="70"/>
      </c>
      <c r="AW206" s="338">
        <f t="shared" si="65"/>
      </c>
      <c r="AX206" s="338">
        <f t="shared" si="66"/>
      </c>
      <c r="AY206" s="338">
        <f t="shared" si="67"/>
      </c>
      <c r="AZ206" s="111">
        <f t="shared" si="71"/>
      </c>
    </row>
    <row r="207" spans="1:52" ht="20.25" customHeight="1">
      <c r="A207" s="109"/>
      <c r="P207" s="26"/>
      <c r="Q207" s="27"/>
      <c r="R207" s="91"/>
      <c r="S207" s="91"/>
      <c r="AB207" s="110"/>
      <c r="AC207" s="302">
        <f t="shared" si="48"/>
      </c>
      <c r="AD207" s="317">
        <f t="shared" si="49"/>
      </c>
      <c r="AE207" s="317">
        <f t="shared" si="50"/>
      </c>
      <c r="AF207" s="348">
        <f t="shared" si="51"/>
      </c>
      <c r="AG207" s="348">
        <f t="shared" si="52"/>
      </c>
      <c r="AH207" s="349">
        <f t="shared" si="53"/>
      </c>
      <c r="AI207" s="317">
        <f t="shared" si="54"/>
      </c>
      <c r="AJ207" s="317">
        <f t="shared" si="55"/>
      </c>
      <c r="AK207" s="317">
        <f t="shared" si="56"/>
      </c>
      <c r="AL207" s="339">
        <f t="shared" si="57"/>
      </c>
      <c r="AM207" s="339">
        <f t="shared" si="58"/>
      </c>
      <c r="AN207" s="339">
        <f t="shared" si="59"/>
      </c>
      <c r="AO207" s="339">
        <f t="shared" si="60"/>
      </c>
      <c r="AP207" s="339">
        <f t="shared" si="61"/>
      </c>
      <c r="AQ207" s="339">
        <f t="shared" si="62"/>
      </c>
      <c r="AR207" s="339">
        <f t="shared" si="63"/>
      </c>
      <c r="AS207" s="339">
        <f t="shared" si="64"/>
      </c>
      <c r="AT207" s="338">
        <f t="shared" si="68"/>
      </c>
      <c r="AU207" s="338">
        <f t="shared" si="69"/>
      </c>
      <c r="AV207" s="338">
        <f t="shared" si="70"/>
      </c>
      <c r="AW207" s="338">
        <f t="shared" si="65"/>
      </c>
      <c r="AX207" s="338">
        <f t="shared" si="66"/>
      </c>
      <c r="AY207" s="338">
        <f t="shared" si="67"/>
      </c>
      <c r="AZ207" s="111">
        <f t="shared" si="71"/>
      </c>
    </row>
    <row r="208" spans="1:52" ht="20.25" customHeight="1">
      <c r="A208" s="109"/>
      <c r="P208" s="26"/>
      <c r="Q208" s="27"/>
      <c r="R208" s="91"/>
      <c r="S208" s="91"/>
      <c r="AB208" s="110"/>
      <c r="AC208" s="302">
        <f t="shared" si="48"/>
      </c>
      <c r="AD208" s="317">
        <f t="shared" si="49"/>
      </c>
      <c r="AE208" s="317">
        <f t="shared" si="50"/>
      </c>
      <c r="AF208" s="348">
        <f t="shared" si="51"/>
      </c>
      <c r="AG208" s="348">
        <f t="shared" si="52"/>
      </c>
      <c r="AH208" s="349">
        <f t="shared" si="53"/>
      </c>
      <c r="AI208" s="317">
        <f t="shared" si="54"/>
      </c>
      <c r="AJ208" s="317">
        <f t="shared" si="55"/>
      </c>
      <c r="AK208" s="317">
        <f t="shared" si="56"/>
      </c>
      <c r="AL208" s="339">
        <f t="shared" si="57"/>
      </c>
      <c r="AM208" s="339">
        <f t="shared" si="58"/>
      </c>
      <c r="AN208" s="339">
        <f t="shared" si="59"/>
      </c>
      <c r="AO208" s="339">
        <f t="shared" si="60"/>
      </c>
      <c r="AP208" s="339">
        <f t="shared" si="61"/>
      </c>
      <c r="AQ208" s="339">
        <f t="shared" si="62"/>
      </c>
      <c r="AR208" s="339">
        <f t="shared" si="63"/>
      </c>
      <c r="AS208" s="339">
        <f t="shared" si="64"/>
      </c>
      <c r="AT208" s="338">
        <f t="shared" si="68"/>
      </c>
      <c r="AU208" s="338">
        <f t="shared" si="69"/>
      </c>
      <c r="AV208" s="338">
        <f t="shared" si="70"/>
      </c>
      <c r="AW208" s="338">
        <f t="shared" si="65"/>
      </c>
      <c r="AX208" s="338">
        <f t="shared" si="66"/>
      </c>
      <c r="AY208" s="338">
        <f t="shared" si="67"/>
      </c>
      <c r="AZ208" s="111">
        <f t="shared" si="71"/>
      </c>
    </row>
    <row r="209" spans="1:52" ht="20.25" customHeight="1">
      <c r="A209" s="109"/>
      <c r="P209" s="26"/>
      <c r="Q209" s="27"/>
      <c r="R209" s="91"/>
      <c r="S209" s="91"/>
      <c r="AB209" s="110"/>
      <c r="AC209" s="302">
        <f t="shared" si="48"/>
      </c>
      <c r="AD209" s="317">
        <f t="shared" si="49"/>
      </c>
      <c r="AE209" s="317">
        <f t="shared" si="50"/>
      </c>
      <c r="AF209" s="348">
        <f t="shared" si="51"/>
      </c>
      <c r="AG209" s="348">
        <f t="shared" si="52"/>
      </c>
      <c r="AH209" s="349">
        <f t="shared" si="53"/>
      </c>
      <c r="AI209" s="317">
        <f t="shared" si="54"/>
      </c>
      <c r="AJ209" s="317">
        <f t="shared" si="55"/>
      </c>
      <c r="AK209" s="317">
        <f t="shared" si="56"/>
      </c>
      <c r="AL209" s="339">
        <f t="shared" si="57"/>
      </c>
      <c r="AM209" s="339">
        <f t="shared" si="58"/>
      </c>
      <c r="AN209" s="339">
        <f t="shared" si="59"/>
      </c>
      <c r="AO209" s="339">
        <f t="shared" si="60"/>
      </c>
      <c r="AP209" s="339">
        <f t="shared" si="61"/>
      </c>
      <c r="AQ209" s="339">
        <f t="shared" si="62"/>
      </c>
      <c r="AR209" s="339">
        <f t="shared" si="63"/>
      </c>
      <c r="AS209" s="339">
        <f t="shared" si="64"/>
      </c>
      <c r="AT209" s="338">
        <f t="shared" si="68"/>
      </c>
      <c r="AU209" s="338">
        <f t="shared" si="69"/>
      </c>
      <c r="AV209" s="338">
        <f t="shared" si="70"/>
      </c>
      <c r="AW209" s="338">
        <f t="shared" si="65"/>
      </c>
      <c r="AX209" s="338">
        <f t="shared" si="66"/>
      </c>
      <c r="AY209" s="338">
        <f t="shared" si="67"/>
      </c>
      <c r="AZ209" s="111">
        <f t="shared" si="71"/>
      </c>
    </row>
    <row r="210" spans="1:52" ht="20.25" customHeight="1">
      <c r="A210" s="109"/>
      <c r="P210" s="26"/>
      <c r="Q210" s="27"/>
      <c r="R210" s="91"/>
      <c r="S210" s="91"/>
      <c r="AB210" s="110"/>
      <c r="AC210" s="302">
        <f t="shared" si="48"/>
      </c>
      <c r="AD210" s="317">
        <f t="shared" si="49"/>
      </c>
      <c r="AE210" s="317">
        <f t="shared" si="50"/>
      </c>
      <c r="AF210" s="348">
        <f t="shared" si="51"/>
      </c>
      <c r="AG210" s="348">
        <f t="shared" si="52"/>
      </c>
      <c r="AH210" s="349">
        <f t="shared" si="53"/>
      </c>
      <c r="AI210" s="317">
        <f t="shared" si="54"/>
      </c>
      <c r="AJ210" s="317">
        <f t="shared" si="55"/>
      </c>
      <c r="AK210" s="317">
        <f t="shared" si="56"/>
      </c>
      <c r="AL210" s="339">
        <f t="shared" si="57"/>
      </c>
      <c r="AM210" s="339">
        <f t="shared" si="58"/>
      </c>
      <c r="AN210" s="339">
        <f t="shared" si="59"/>
      </c>
      <c r="AO210" s="339">
        <f t="shared" si="60"/>
      </c>
      <c r="AP210" s="339">
        <f t="shared" si="61"/>
      </c>
      <c r="AQ210" s="339">
        <f t="shared" si="62"/>
      </c>
      <c r="AR210" s="339">
        <f t="shared" si="63"/>
      </c>
      <c r="AS210" s="339">
        <f t="shared" si="64"/>
      </c>
      <c r="AT210" s="338">
        <f t="shared" si="68"/>
      </c>
      <c r="AU210" s="338">
        <f t="shared" si="69"/>
      </c>
      <c r="AV210" s="338">
        <f t="shared" si="70"/>
      </c>
      <c r="AW210" s="338">
        <f t="shared" si="65"/>
      </c>
      <c r="AX210" s="338">
        <f t="shared" si="66"/>
      </c>
      <c r="AY210" s="338">
        <f t="shared" si="67"/>
      </c>
      <c r="AZ210" s="111">
        <f t="shared" si="71"/>
      </c>
    </row>
    <row r="211" spans="1:52" ht="20.25" customHeight="1">
      <c r="A211" s="109"/>
      <c r="P211" s="26"/>
      <c r="Q211" s="27"/>
      <c r="R211" s="91"/>
      <c r="S211" s="91"/>
      <c r="AB211" s="110"/>
      <c r="AC211" s="302">
        <f t="shared" si="48"/>
      </c>
      <c r="AD211" s="317">
        <f t="shared" si="49"/>
      </c>
      <c r="AE211" s="317">
        <f t="shared" si="50"/>
      </c>
      <c r="AF211" s="348">
        <f t="shared" si="51"/>
      </c>
      <c r="AG211" s="348">
        <f t="shared" si="52"/>
      </c>
      <c r="AH211" s="349">
        <f t="shared" si="53"/>
      </c>
      <c r="AI211" s="317">
        <f t="shared" si="54"/>
      </c>
      <c r="AJ211" s="317">
        <f t="shared" si="55"/>
      </c>
      <c r="AK211" s="317">
        <f t="shared" si="56"/>
      </c>
      <c r="AL211" s="339">
        <f t="shared" si="57"/>
      </c>
      <c r="AM211" s="339">
        <f t="shared" si="58"/>
      </c>
      <c r="AN211" s="339">
        <f t="shared" si="59"/>
      </c>
      <c r="AO211" s="339">
        <f t="shared" si="60"/>
      </c>
      <c r="AP211" s="339">
        <f t="shared" si="61"/>
      </c>
      <c r="AQ211" s="339">
        <f t="shared" si="62"/>
      </c>
      <c r="AR211" s="339">
        <f t="shared" si="63"/>
      </c>
      <c r="AS211" s="339">
        <f t="shared" si="64"/>
      </c>
      <c r="AT211" s="338">
        <f t="shared" si="68"/>
      </c>
      <c r="AU211" s="338">
        <f t="shared" si="69"/>
      </c>
      <c r="AV211" s="338">
        <f t="shared" si="70"/>
      </c>
      <c r="AW211" s="338">
        <f t="shared" si="65"/>
      </c>
      <c r="AX211" s="338">
        <f t="shared" si="66"/>
      </c>
      <c r="AY211" s="338">
        <f t="shared" si="67"/>
      </c>
      <c r="AZ211" s="111">
        <f t="shared" si="71"/>
      </c>
    </row>
    <row r="212" spans="1:52" ht="20.25" customHeight="1">
      <c r="A212" s="109"/>
      <c r="P212" s="26"/>
      <c r="Q212" s="27"/>
      <c r="R212" s="91"/>
      <c r="S212" s="91"/>
      <c r="AB212" s="110"/>
      <c r="AC212" s="302">
        <f t="shared" si="48"/>
      </c>
      <c r="AD212" s="317">
        <f t="shared" si="49"/>
      </c>
      <c r="AE212" s="317">
        <f t="shared" si="50"/>
      </c>
      <c r="AF212" s="348">
        <f t="shared" si="51"/>
      </c>
      <c r="AG212" s="348">
        <f t="shared" si="52"/>
      </c>
      <c r="AH212" s="349">
        <f t="shared" si="53"/>
      </c>
      <c r="AI212" s="317">
        <f t="shared" si="54"/>
      </c>
      <c r="AJ212" s="317">
        <f t="shared" si="55"/>
      </c>
      <c r="AK212" s="317">
        <f t="shared" si="56"/>
      </c>
      <c r="AL212" s="339">
        <f t="shared" si="57"/>
      </c>
      <c r="AM212" s="339">
        <f t="shared" si="58"/>
      </c>
      <c r="AN212" s="339">
        <f t="shared" si="59"/>
      </c>
      <c r="AO212" s="339">
        <f t="shared" si="60"/>
      </c>
      <c r="AP212" s="339">
        <f t="shared" si="61"/>
      </c>
      <c r="AQ212" s="339">
        <f t="shared" si="62"/>
      </c>
      <c r="AR212" s="339">
        <f t="shared" si="63"/>
      </c>
      <c r="AS212" s="339">
        <f t="shared" si="64"/>
      </c>
      <c r="AT212" s="338">
        <f t="shared" si="68"/>
      </c>
      <c r="AU212" s="338">
        <f t="shared" si="69"/>
      </c>
      <c r="AV212" s="338">
        <f t="shared" si="70"/>
      </c>
      <c r="AW212" s="338">
        <f t="shared" si="65"/>
      </c>
      <c r="AX212" s="338">
        <f t="shared" si="66"/>
      </c>
      <c r="AY212" s="338">
        <f t="shared" si="67"/>
      </c>
      <c r="AZ212" s="111">
        <f t="shared" si="71"/>
      </c>
    </row>
    <row r="213" spans="1:52" ht="20.25" customHeight="1">
      <c r="A213" s="109"/>
      <c r="P213" s="26"/>
      <c r="Q213" s="27"/>
      <c r="R213" s="91"/>
      <c r="S213" s="91"/>
      <c r="AB213" s="110"/>
      <c r="AC213" s="302">
        <f t="shared" si="48"/>
      </c>
      <c r="AD213" s="317">
        <f t="shared" si="49"/>
      </c>
      <c r="AE213" s="317">
        <f t="shared" si="50"/>
      </c>
      <c r="AF213" s="348">
        <f t="shared" si="51"/>
      </c>
      <c r="AG213" s="348">
        <f t="shared" si="52"/>
      </c>
      <c r="AH213" s="349">
        <f t="shared" si="53"/>
      </c>
      <c r="AI213" s="317">
        <f t="shared" si="54"/>
      </c>
      <c r="AJ213" s="317">
        <f t="shared" si="55"/>
      </c>
      <c r="AK213" s="317">
        <f t="shared" si="56"/>
      </c>
      <c r="AL213" s="339">
        <f t="shared" si="57"/>
      </c>
      <c r="AM213" s="339">
        <f t="shared" si="58"/>
      </c>
      <c r="AN213" s="339">
        <f t="shared" si="59"/>
      </c>
      <c r="AO213" s="339">
        <f t="shared" si="60"/>
      </c>
      <c r="AP213" s="339">
        <f t="shared" si="61"/>
      </c>
      <c r="AQ213" s="339">
        <f t="shared" si="62"/>
      </c>
      <c r="AR213" s="339">
        <f t="shared" si="63"/>
      </c>
      <c r="AS213" s="339">
        <f t="shared" si="64"/>
      </c>
      <c r="AT213" s="338">
        <f t="shared" si="68"/>
      </c>
      <c r="AU213" s="338">
        <f t="shared" si="69"/>
      </c>
      <c r="AV213" s="338">
        <f t="shared" si="70"/>
      </c>
      <c r="AW213" s="338">
        <f t="shared" si="65"/>
      </c>
      <c r="AX213" s="338">
        <f t="shared" si="66"/>
      </c>
      <c r="AY213" s="338">
        <f t="shared" si="67"/>
      </c>
      <c r="AZ213" s="111">
        <f t="shared" si="71"/>
      </c>
    </row>
    <row r="214" spans="1:52" ht="20.25" customHeight="1">
      <c r="A214" s="109"/>
      <c r="P214" s="26"/>
      <c r="Q214" s="27"/>
      <c r="R214" s="91"/>
      <c r="S214" s="91"/>
      <c r="AB214" s="110"/>
      <c r="AC214" s="302">
        <f t="shared" si="48"/>
      </c>
      <c r="AD214" s="317">
        <f t="shared" si="49"/>
      </c>
      <c r="AE214" s="317">
        <f t="shared" si="50"/>
      </c>
      <c r="AF214" s="348">
        <f t="shared" si="51"/>
      </c>
      <c r="AG214" s="348">
        <f t="shared" si="52"/>
      </c>
      <c r="AH214" s="349">
        <f t="shared" si="53"/>
      </c>
      <c r="AI214" s="317">
        <f t="shared" si="54"/>
      </c>
      <c r="AJ214" s="317">
        <f t="shared" si="55"/>
      </c>
      <c r="AK214" s="317">
        <f t="shared" si="56"/>
      </c>
      <c r="AL214" s="339">
        <f t="shared" si="57"/>
      </c>
      <c r="AM214" s="339">
        <f t="shared" si="58"/>
      </c>
      <c r="AN214" s="339">
        <f t="shared" si="59"/>
      </c>
      <c r="AO214" s="339">
        <f t="shared" si="60"/>
      </c>
      <c r="AP214" s="339">
        <f t="shared" si="61"/>
      </c>
      <c r="AQ214" s="339">
        <f t="shared" si="62"/>
      </c>
      <c r="AR214" s="339">
        <f t="shared" si="63"/>
      </c>
      <c r="AS214" s="339">
        <f t="shared" si="64"/>
      </c>
      <c r="AT214" s="338">
        <f t="shared" si="68"/>
      </c>
      <c r="AU214" s="338">
        <f t="shared" si="69"/>
      </c>
      <c r="AV214" s="338">
        <f t="shared" si="70"/>
      </c>
      <c r="AW214" s="338">
        <f t="shared" si="65"/>
      </c>
      <c r="AX214" s="338">
        <f t="shared" si="66"/>
      </c>
      <c r="AY214" s="338">
        <f t="shared" si="67"/>
      </c>
      <c r="AZ214" s="111">
        <f t="shared" si="71"/>
      </c>
    </row>
    <row r="215" spans="1:52" ht="20.25" customHeight="1">
      <c r="A215" s="109"/>
      <c r="P215" s="26"/>
      <c r="Q215" s="27"/>
      <c r="R215" s="91"/>
      <c r="S215" s="91"/>
      <c r="AB215" s="110"/>
      <c r="AC215" s="302">
        <f aca="true" t="shared" si="72" ref="AC215:AC246">IF(A215&gt;0,"X","")</f>
      </c>
      <c r="AD215" s="317">
        <f aca="true" t="shared" si="73" ref="AD215:AD278">IF(M215&gt;0,"i50k","")</f>
      </c>
      <c r="AE215" s="317">
        <f aca="true" t="shared" si="74" ref="AE215:AE278">IF(N215&gt;0,"HD","")</f>
      </c>
      <c r="AF215" s="348">
        <f aca="true" t="shared" si="75" ref="AF215:AF278">IF(Q215&gt;0,"",IF(AND(OR(O215&gt;1,)),"SNP",""))</f>
      </c>
      <c r="AG215" s="348">
        <f aca="true" t="shared" si="76" ref="AG215:AG278">IF(Q215&gt;0,"",IF(AND(OR(P215&gt;1)),"STR",""))</f>
      </c>
      <c r="AH215" s="349">
        <f aca="true" t="shared" si="77" ref="AH215:AH278">IF(Q215&gt;0,"SNP/STR",IF(AND(OR(O215&gt;1,P215&gt;1)),"x",""))</f>
      </c>
      <c r="AI215" s="317">
        <f aca="true" t="shared" si="78" ref="AI215:AI278">IF(R215&gt;0,"GST","")</f>
      </c>
      <c r="AJ215" s="317">
        <f aca="true" t="shared" si="79" ref="AJ215:AJ278">IF(S215&lt;1,"",IF(AND(OR(M215&gt;0,N215&gt;0,O215&gt;0,P215&gt;0,Q215&gt;0),COUNTA(S215)&gt;0),"GSB Add-On","GSB"))</f>
      </c>
      <c r="AK215" s="317">
        <f aca="true" t="shared" si="80" ref="AK215:AK278">IF(T215&lt;1,"",IF(AND(OR(M215&gt;0,N215&gt;0,O215&gt;0,P215&gt;0,Q215&gt;0),COUNTA(T215)&gt;0),"HP Add-On","HP"))</f>
      </c>
      <c r="AL215" s="339">
        <f aca="true" t="shared" si="81" ref="AL215:AL278">IF(U215&lt;1,"",IF(AND(OR(M215&gt;0,N215&gt;0,O215&gt;0,P215&gt;0,Q215&gt;0),COUNTA(U215)&gt;0),"AM Add-On","AM"))</f>
      </c>
      <c r="AM215" s="339">
        <f aca="true" t="shared" si="82" ref="AM215:AM278">IF(V215&lt;1,"",IF(AND(OR(M215&gt;0,N215&gt;0,O215&gt;0,P215&gt;0,Q215&gt;0),COUNTA(V215)&gt;0),"NH Add-On","NH"))</f>
      </c>
      <c r="AN215" s="339">
        <f aca="true" t="shared" si="83" ref="AN215:AN278">IF(W215&lt;1,"",IF(AND(OR(M215&gt;0,N215&gt;0,O215&gt;0,P215&gt;0,Q215&gt;0),COUNTA(W215)&gt;0),"CA Add-On","CA"))</f>
      </c>
      <c r="AO215" s="339">
        <f aca="true" t="shared" si="84" ref="AO215:AO278">IF(X215&lt;1,"",IF(AND(OR(M215&gt;0,N215&gt;0,O215&gt;0,P215&gt;0,Q215&gt;0),COUNTA(X215)&gt;0),"DD Add-On","DD"))</f>
      </c>
      <c r="AP215" s="339">
        <f aca="true" t="shared" si="85" ref="AP215:AP278">IF(Y215&lt;1,"",IF(AND(OR(M215&gt;0,N215&gt;0,O215&gt;0,P215&gt;0,Q215&gt;0),COUNTA(Y215)&gt;0),"PHA Add-On","PHA"))</f>
      </c>
      <c r="AQ215" s="339">
        <f aca="true" t="shared" si="86" ref="AQ215:AQ278">IF(Z215&lt;1,"",IF(AND(OR(M215&gt;0,N215&gt;0,O215&gt;0,P215&gt;0,Q215&gt;0),COUNTA(Z215)&gt;0),"TH Add-On","TH"))</f>
      </c>
      <c r="AR215" s="339">
        <f aca="true" t="shared" si="87" ref="AR215:AR278">IF(AA215&lt;1,"",IF(AND(OR(M215&gt;0,N215&gt;0,O215&gt;0,P215&gt;0,Q215&gt;0),COUNTA(AA215)&gt;0),"OS Add-On","OS"))</f>
      </c>
      <c r="AS215" s="339">
        <f aca="true" t="shared" si="88" ref="AS215:AS278">IF(AB215&lt;1,"",IF(AND(OR(M215&gt;0,N215&gt;0,O215&gt;0,P215&gt;0,Q215&gt;0),COUNTA(AB215)&gt;0),"IE Add-On","IE"))</f>
      </c>
      <c r="AT215" s="338">
        <f t="shared" si="68"/>
      </c>
      <c r="AU215" s="338">
        <f t="shared" si="69"/>
      </c>
      <c r="AV215" s="338">
        <f t="shared" si="70"/>
      </c>
      <c r="AW215" s="338">
        <f aca="true" t="shared" si="89" ref="AW215:AW278">IF(AND(COUNTA($M215,$N215,$O215,$P215,$Q215)&lt;1,COUNTA($U215:$AB215)=1),"x","")</f>
      </c>
      <c r="AX215" s="338">
        <f aca="true" t="shared" si="90" ref="AX215:AX278">IF(AND(COUNTA($M215,$N215,$O215,$P215,$Q215)&lt;1,COUNTA($U215:$AB215)=2),"x","")</f>
      </c>
      <c r="AY215" s="338">
        <f aca="true" t="shared" si="91" ref="AY215:AY278">IF(AND(COUNTA($M215,$N215,$O215,$P215,$Q215)&lt;1,COUNTA($U215:$AB215)&gt;2),"x","")</f>
      </c>
      <c r="AZ215" s="111">
        <f t="shared" si="71"/>
      </c>
    </row>
    <row r="216" spans="1:52" ht="20.25" customHeight="1">
      <c r="A216" s="109"/>
      <c r="P216" s="26"/>
      <c r="Q216" s="27"/>
      <c r="R216" s="91"/>
      <c r="S216" s="91"/>
      <c r="AB216" s="110"/>
      <c r="AC216" s="302">
        <f t="shared" si="72"/>
      </c>
      <c r="AD216" s="317">
        <f t="shared" si="73"/>
      </c>
      <c r="AE216" s="317">
        <f t="shared" si="74"/>
      </c>
      <c r="AF216" s="348">
        <f t="shared" si="75"/>
      </c>
      <c r="AG216" s="348">
        <f t="shared" si="76"/>
      </c>
      <c r="AH216" s="349">
        <f t="shared" si="77"/>
      </c>
      <c r="AI216" s="317">
        <f t="shared" si="78"/>
      </c>
      <c r="AJ216" s="317">
        <f t="shared" si="79"/>
      </c>
      <c r="AK216" s="317">
        <f t="shared" si="80"/>
      </c>
      <c r="AL216" s="339">
        <f t="shared" si="81"/>
      </c>
      <c r="AM216" s="339">
        <f t="shared" si="82"/>
      </c>
      <c r="AN216" s="339">
        <f t="shared" si="83"/>
      </c>
      <c r="AO216" s="339">
        <f t="shared" si="84"/>
      </c>
      <c r="AP216" s="339">
        <f t="shared" si="85"/>
      </c>
      <c r="AQ216" s="339">
        <f t="shared" si="86"/>
      </c>
      <c r="AR216" s="339">
        <f t="shared" si="87"/>
      </c>
      <c r="AS216" s="339">
        <f t="shared" si="88"/>
      </c>
      <c r="AT216" s="338">
        <f t="shared" si="68"/>
      </c>
      <c r="AU216" s="338">
        <f t="shared" si="69"/>
      </c>
      <c r="AV216" s="338">
        <f t="shared" si="70"/>
      </c>
      <c r="AW216" s="338">
        <f t="shared" si="89"/>
      </c>
      <c r="AX216" s="338">
        <f t="shared" si="90"/>
      </c>
      <c r="AY216" s="338">
        <f t="shared" si="91"/>
      </c>
      <c r="AZ216" s="111">
        <f t="shared" si="71"/>
      </c>
    </row>
    <row r="217" spans="1:52" ht="20.25" customHeight="1">
      <c r="A217" s="109"/>
      <c r="P217" s="26"/>
      <c r="Q217" s="27"/>
      <c r="R217" s="91"/>
      <c r="S217" s="91"/>
      <c r="AB217" s="110"/>
      <c r="AC217" s="302">
        <f t="shared" si="72"/>
      </c>
      <c r="AD217" s="317">
        <f t="shared" si="73"/>
      </c>
      <c r="AE217" s="317">
        <f t="shared" si="74"/>
      </c>
      <c r="AF217" s="348">
        <f t="shared" si="75"/>
      </c>
      <c r="AG217" s="348">
        <f t="shared" si="76"/>
      </c>
      <c r="AH217" s="349">
        <f t="shared" si="77"/>
      </c>
      <c r="AI217" s="317">
        <f t="shared" si="78"/>
      </c>
      <c r="AJ217" s="317">
        <f t="shared" si="79"/>
      </c>
      <c r="AK217" s="317">
        <f t="shared" si="80"/>
      </c>
      <c r="AL217" s="339">
        <f t="shared" si="81"/>
      </c>
      <c r="AM217" s="339">
        <f t="shared" si="82"/>
      </c>
      <c r="AN217" s="339">
        <f t="shared" si="83"/>
      </c>
      <c r="AO217" s="339">
        <f t="shared" si="84"/>
      </c>
      <c r="AP217" s="339">
        <f t="shared" si="85"/>
      </c>
      <c r="AQ217" s="339">
        <f t="shared" si="86"/>
      </c>
      <c r="AR217" s="339">
        <f t="shared" si="87"/>
      </c>
      <c r="AS217" s="339">
        <f t="shared" si="88"/>
      </c>
      <c r="AT217" s="338">
        <f aca="true" t="shared" si="92" ref="AT217:AT280">IF(AND(OR($M217&gt;0,$N217&gt;0,$O217&gt;0,$P217&gt;0,$Q217&gt;0),COUNTA($U217:$AB217)=1),"x","")</f>
      </c>
      <c r="AU217" s="338">
        <f aca="true" t="shared" si="93" ref="AU217:AU280">IF(AND(OR($M217&gt;0,$N217&gt;0,$O217&gt;0,$P217&gt;0,$Q217&gt;0),COUNTA($U217:$AB217)=2),"x","")</f>
      </c>
      <c r="AV217" s="338">
        <f aca="true" t="shared" si="94" ref="AV217:AV280">IF(AND(OR($M217&gt;0,$N217&gt;0,$O217&gt;0,$P217&gt;0,$Q217&gt;0),COUNTA($U217:$AB217)&gt;2),"x","")</f>
      </c>
      <c r="AW217" s="338">
        <f t="shared" si="89"/>
      </c>
      <c r="AX217" s="338">
        <f t="shared" si="90"/>
      </c>
      <c r="AY217" s="338">
        <f t="shared" si="91"/>
      </c>
      <c r="AZ217" s="111">
        <f aca="true" t="shared" si="95" ref="AZ217:AZ280">IF(AT217="x",9,IF(AU217="x",16,IF(AV217="x",22,IF(AW217="x",25,IF(AX217="x",40,IF(AY217="x",55,""))))))</f>
      </c>
    </row>
    <row r="218" spans="1:52" ht="20.25" customHeight="1">
      <c r="A218" s="109"/>
      <c r="P218" s="26"/>
      <c r="Q218" s="27"/>
      <c r="R218" s="91"/>
      <c r="S218" s="91"/>
      <c r="AB218" s="110"/>
      <c r="AC218" s="302">
        <f t="shared" si="72"/>
      </c>
      <c r="AD218" s="317">
        <f t="shared" si="73"/>
      </c>
      <c r="AE218" s="317">
        <f t="shared" si="74"/>
      </c>
      <c r="AF218" s="348">
        <f t="shared" si="75"/>
      </c>
      <c r="AG218" s="348">
        <f t="shared" si="76"/>
      </c>
      <c r="AH218" s="349">
        <f t="shared" si="77"/>
      </c>
      <c r="AI218" s="317">
        <f t="shared" si="78"/>
      </c>
      <c r="AJ218" s="317">
        <f t="shared" si="79"/>
      </c>
      <c r="AK218" s="317">
        <f t="shared" si="80"/>
      </c>
      <c r="AL218" s="339">
        <f t="shared" si="81"/>
      </c>
      <c r="AM218" s="339">
        <f t="shared" si="82"/>
      </c>
      <c r="AN218" s="339">
        <f t="shared" si="83"/>
      </c>
      <c r="AO218" s="339">
        <f t="shared" si="84"/>
      </c>
      <c r="AP218" s="339">
        <f t="shared" si="85"/>
      </c>
      <c r="AQ218" s="339">
        <f t="shared" si="86"/>
      </c>
      <c r="AR218" s="339">
        <f t="shared" si="87"/>
      </c>
      <c r="AS218" s="339">
        <f t="shared" si="88"/>
      </c>
      <c r="AT218" s="338">
        <f t="shared" si="92"/>
      </c>
      <c r="AU218" s="338">
        <f t="shared" si="93"/>
      </c>
      <c r="AV218" s="338">
        <f t="shared" si="94"/>
      </c>
      <c r="AW218" s="338">
        <f t="shared" si="89"/>
      </c>
      <c r="AX218" s="338">
        <f t="shared" si="90"/>
      </c>
      <c r="AY218" s="338">
        <f t="shared" si="91"/>
      </c>
      <c r="AZ218" s="111">
        <f t="shared" si="95"/>
      </c>
    </row>
    <row r="219" spans="1:52" ht="20.25" customHeight="1">
      <c r="A219" s="109"/>
      <c r="P219" s="26"/>
      <c r="Q219" s="27"/>
      <c r="R219" s="91"/>
      <c r="S219" s="91"/>
      <c r="AB219" s="110"/>
      <c r="AC219" s="302">
        <f t="shared" si="72"/>
      </c>
      <c r="AD219" s="317">
        <f t="shared" si="73"/>
      </c>
      <c r="AE219" s="317">
        <f t="shared" si="74"/>
      </c>
      <c r="AF219" s="348">
        <f t="shared" si="75"/>
      </c>
      <c r="AG219" s="348">
        <f t="shared" si="76"/>
      </c>
      <c r="AH219" s="349">
        <f t="shared" si="77"/>
      </c>
      <c r="AI219" s="317">
        <f t="shared" si="78"/>
      </c>
      <c r="AJ219" s="317">
        <f t="shared" si="79"/>
      </c>
      <c r="AK219" s="317">
        <f t="shared" si="80"/>
      </c>
      <c r="AL219" s="339">
        <f t="shared" si="81"/>
      </c>
      <c r="AM219" s="339">
        <f t="shared" si="82"/>
      </c>
      <c r="AN219" s="339">
        <f t="shared" si="83"/>
      </c>
      <c r="AO219" s="339">
        <f t="shared" si="84"/>
      </c>
      <c r="AP219" s="339">
        <f t="shared" si="85"/>
      </c>
      <c r="AQ219" s="339">
        <f t="shared" si="86"/>
      </c>
      <c r="AR219" s="339">
        <f t="shared" si="87"/>
      </c>
      <c r="AS219" s="339">
        <f t="shared" si="88"/>
      </c>
      <c r="AT219" s="338">
        <f t="shared" si="92"/>
      </c>
      <c r="AU219" s="338">
        <f t="shared" si="93"/>
      </c>
      <c r="AV219" s="338">
        <f t="shared" si="94"/>
      </c>
      <c r="AW219" s="338">
        <f t="shared" si="89"/>
      </c>
      <c r="AX219" s="338">
        <f t="shared" si="90"/>
      </c>
      <c r="AY219" s="338">
        <f t="shared" si="91"/>
      </c>
      <c r="AZ219" s="111">
        <f t="shared" si="95"/>
      </c>
    </row>
    <row r="220" spans="1:52" ht="20.25" customHeight="1">
      <c r="A220" s="109"/>
      <c r="P220" s="26"/>
      <c r="Q220" s="27"/>
      <c r="R220" s="91"/>
      <c r="S220" s="91"/>
      <c r="AB220" s="110"/>
      <c r="AC220" s="302">
        <f t="shared" si="72"/>
      </c>
      <c r="AD220" s="317">
        <f t="shared" si="73"/>
      </c>
      <c r="AE220" s="317">
        <f t="shared" si="74"/>
      </c>
      <c r="AF220" s="348">
        <f t="shared" si="75"/>
      </c>
      <c r="AG220" s="348">
        <f t="shared" si="76"/>
      </c>
      <c r="AH220" s="349">
        <f t="shared" si="77"/>
      </c>
      <c r="AI220" s="317">
        <f t="shared" si="78"/>
      </c>
      <c r="AJ220" s="317">
        <f t="shared" si="79"/>
      </c>
      <c r="AK220" s="317">
        <f t="shared" si="80"/>
      </c>
      <c r="AL220" s="339">
        <f t="shared" si="81"/>
      </c>
      <c r="AM220" s="339">
        <f t="shared" si="82"/>
      </c>
      <c r="AN220" s="339">
        <f t="shared" si="83"/>
      </c>
      <c r="AO220" s="339">
        <f t="shared" si="84"/>
      </c>
      <c r="AP220" s="339">
        <f t="shared" si="85"/>
      </c>
      <c r="AQ220" s="339">
        <f t="shared" si="86"/>
      </c>
      <c r="AR220" s="339">
        <f t="shared" si="87"/>
      </c>
      <c r="AS220" s="339">
        <f t="shared" si="88"/>
      </c>
      <c r="AT220" s="338">
        <f t="shared" si="92"/>
      </c>
      <c r="AU220" s="338">
        <f t="shared" si="93"/>
      </c>
      <c r="AV220" s="338">
        <f t="shared" si="94"/>
      </c>
      <c r="AW220" s="338">
        <f t="shared" si="89"/>
      </c>
      <c r="AX220" s="338">
        <f t="shared" si="90"/>
      </c>
      <c r="AY220" s="338">
        <f t="shared" si="91"/>
      </c>
      <c r="AZ220" s="111">
        <f t="shared" si="95"/>
      </c>
    </row>
    <row r="221" spans="1:52" ht="20.25" customHeight="1">
      <c r="A221" s="109"/>
      <c r="P221" s="26"/>
      <c r="Q221" s="27"/>
      <c r="R221" s="91"/>
      <c r="S221" s="91"/>
      <c r="AB221" s="110"/>
      <c r="AC221" s="302">
        <f t="shared" si="72"/>
      </c>
      <c r="AD221" s="317">
        <f t="shared" si="73"/>
      </c>
      <c r="AE221" s="317">
        <f t="shared" si="74"/>
      </c>
      <c r="AF221" s="348">
        <f t="shared" si="75"/>
      </c>
      <c r="AG221" s="348">
        <f t="shared" si="76"/>
      </c>
      <c r="AH221" s="349">
        <f t="shared" si="77"/>
      </c>
      <c r="AI221" s="317">
        <f t="shared" si="78"/>
      </c>
      <c r="AJ221" s="317">
        <f t="shared" si="79"/>
      </c>
      <c r="AK221" s="317">
        <f t="shared" si="80"/>
      </c>
      <c r="AL221" s="339">
        <f t="shared" si="81"/>
      </c>
      <c r="AM221" s="339">
        <f t="shared" si="82"/>
      </c>
      <c r="AN221" s="339">
        <f t="shared" si="83"/>
      </c>
      <c r="AO221" s="339">
        <f t="shared" si="84"/>
      </c>
      <c r="AP221" s="339">
        <f t="shared" si="85"/>
      </c>
      <c r="AQ221" s="339">
        <f t="shared" si="86"/>
      </c>
      <c r="AR221" s="339">
        <f t="shared" si="87"/>
      </c>
      <c r="AS221" s="339">
        <f t="shared" si="88"/>
      </c>
      <c r="AT221" s="338">
        <f t="shared" si="92"/>
      </c>
      <c r="AU221" s="338">
        <f t="shared" si="93"/>
      </c>
      <c r="AV221" s="338">
        <f t="shared" si="94"/>
      </c>
      <c r="AW221" s="338">
        <f t="shared" si="89"/>
      </c>
      <c r="AX221" s="338">
        <f t="shared" si="90"/>
      </c>
      <c r="AY221" s="338">
        <f t="shared" si="91"/>
      </c>
      <c r="AZ221" s="111">
        <f t="shared" si="95"/>
      </c>
    </row>
    <row r="222" spans="1:52" ht="20.25" customHeight="1">
      <c r="A222" s="109"/>
      <c r="P222" s="26"/>
      <c r="Q222" s="27"/>
      <c r="R222" s="91"/>
      <c r="S222" s="91"/>
      <c r="AB222" s="110"/>
      <c r="AC222" s="302">
        <f t="shared" si="72"/>
      </c>
      <c r="AD222" s="317">
        <f t="shared" si="73"/>
      </c>
      <c r="AE222" s="317">
        <f t="shared" si="74"/>
      </c>
      <c r="AF222" s="348">
        <f t="shared" si="75"/>
      </c>
      <c r="AG222" s="348">
        <f t="shared" si="76"/>
      </c>
      <c r="AH222" s="349">
        <f t="shared" si="77"/>
      </c>
      <c r="AI222" s="317">
        <f t="shared" si="78"/>
      </c>
      <c r="AJ222" s="317">
        <f t="shared" si="79"/>
      </c>
      <c r="AK222" s="317">
        <f t="shared" si="80"/>
      </c>
      <c r="AL222" s="339">
        <f t="shared" si="81"/>
      </c>
      <c r="AM222" s="339">
        <f t="shared" si="82"/>
      </c>
      <c r="AN222" s="339">
        <f t="shared" si="83"/>
      </c>
      <c r="AO222" s="339">
        <f t="shared" si="84"/>
      </c>
      <c r="AP222" s="339">
        <f t="shared" si="85"/>
      </c>
      <c r="AQ222" s="339">
        <f t="shared" si="86"/>
      </c>
      <c r="AR222" s="339">
        <f t="shared" si="87"/>
      </c>
      <c r="AS222" s="339">
        <f t="shared" si="88"/>
      </c>
      <c r="AT222" s="338">
        <f t="shared" si="92"/>
      </c>
      <c r="AU222" s="338">
        <f t="shared" si="93"/>
      </c>
      <c r="AV222" s="338">
        <f t="shared" si="94"/>
      </c>
      <c r="AW222" s="338">
        <f t="shared" si="89"/>
      </c>
      <c r="AX222" s="338">
        <f t="shared" si="90"/>
      </c>
      <c r="AY222" s="338">
        <f t="shared" si="91"/>
      </c>
      <c r="AZ222" s="111">
        <f t="shared" si="95"/>
      </c>
    </row>
    <row r="223" spans="1:52" ht="20.25" customHeight="1">
      <c r="A223" s="109"/>
      <c r="P223" s="26"/>
      <c r="Q223" s="27"/>
      <c r="R223" s="91"/>
      <c r="S223" s="91"/>
      <c r="AB223" s="110"/>
      <c r="AC223" s="302">
        <f t="shared" si="72"/>
      </c>
      <c r="AD223" s="317">
        <f t="shared" si="73"/>
      </c>
      <c r="AE223" s="317">
        <f t="shared" si="74"/>
      </c>
      <c r="AF223" s="348">
        <f t="shared" si="75"/>
      </c>
      <c r="AG223" s="348">
        <f t="shared" si="76"/>
      </c>
      <c r="AH223" s="349">
        <f t="shared" si="77"/>
      </c>
      <c r="AI223" s="317">
        <f t="shared" si="78"/>
      </c>
      <c r="AJ223" s="317">
        <f t="shared" si="79"/>
      </c>
      <c r="AK223" s="317">
        <f t="shared" si="80"/>
      </c>
      <c r="AL223" s="339">
        <f t="shared" si="81"/>
      </c>
      <c r="AM223" s="339">
        <f t="shared" si="82"/>
      </c>
      <c r="AN223" s="339">
        <f t="shared" si="83"/>
      </c>
      <c r="AO223" s="339">
        <f t="shared" si="84"/>
      </c>
      <c r="AP223" s="339">
        <f t="shared" si="85"/>
      </c>
      <c r="AQ223" s="339">
        <f t="shared" si="86"/>
      </c>
      <c r="AR223" s="339">
        <f t="shared" si="87"/>
      </c>
      <c r="AS223" s="339">
        <f t="shared" si="88"/>
      </c>
      <c r="AT223" s="338">
        <f t="shared" si="92"/>
      </c>
      <c r="AU223" s="338">
        <f t="shared" si="93"/>
      </c>
      <c r="AV223" s="338">
        <f t="shared" si="94"/>
      </c>
      <c r="AW223" s="338">
        <f t="shared" si="89"/>
      </c>
      <c r="AX223" s="338">
        <f t="shared" si="90"/>
      </c>
      <c r="AY223" s="338">
        <f t="shared" si="91"/>
      </c>
      <c r="AZ223" s="111">
        <f t="shared" si="95"/>
      </c>
    </row>
    <row r="224" spans="1:52" ht="20.25" customHeight="1">
      <c r="A224" s="109"/>
      <c r="P224" s="26"/>
      <c r="Q224" s="27"/>
      <c r="R224" s="91"/>
      <c r="S224" s="91"/>
      <c r="AB224" s="110"/>
      <c r="AC224" s="302">
        <f t="shared" si="72"/>
      </c>
      <c r="AD224" s="317">
        <f t="shared" si="73"/>
      </c>
      <c r="AE224" s="317">
        <f t="shared" si="74"/>
      </c>
      <c r="AF224" s="348">
        <f t="shared" si="75"/>
      </c>
      <c r="AG224" s="348">
        <f t="shared" si="76"/>
      </c>
      <c r="AH224" s="349">
        <f t="shared" si="77"/>
      </c>
      <c r="AI224" s="317">
        <f t="shared" si="78"/>
      </c>
      <c r="AJ224" s="317">
        <f t="shared" si="79"/>
      </c>
      <c r="AK224" s="317">
        <f t="shared" si="80"/>
      </c>
      <c r="AL224" s="339">
        <f t="shared" si="81"/>
      </c>
      <c r="AM224" s="339">
        <f t="shared" si="82"/>
      </c>
      <c r="AN224" s="339">
        <f t="shared" si="83"/>
      </c>
      <c r="AO224" s="339">
        <f t="shared" si="84"/>
      </c>
      <c r="AP224" s="339">
        <f t="shared" si="85"/>
      </c>
      <c r="AQ224" s="339">
        <f t="shared" si="86"/>
      </c>
      <c r="AR224" s="339">
        <f t="shared" si="87"/>
      </c>
      <c r="AS224" s="339">
        <f t="shared" si="88"/>
      </c>
      <c r="AT224" s="338">
        <f t="shared" si="92"/>
      </c>
      <c r="AU224" s="338">
        <f t="shared" si="93"/>
      </c>
      <c r="AV224" s="338">
        <f t="shared" si="94"/>
      </c>
      <c r="AW224" s="338">
        <f t="shared" si="89"/>
      </c>
      <c r="AX224" s="338">
        <f t="shared" si="90"/>
      </c>
      <c r="AY224" s="338">
        <f t="shared" si="91"/>
      </c>
      <c r="AZ224" s="111">
        <f t="shared" si="95"/>
      </c>
    </row>
    <row r="225" spans="1:52" ht="20.25" customHeight="1">
      <c r="A225" s="109"/>
      <c r="P225" s="26"/>
      <c r="Q225" s="27"/>
      <c r="R225" s="91"/>
      <c r="S225" s="91"/>
      <c r="AB225" s="110"/>
      <c r="AC225" s="302">
        <f t="shared" si="72"/>
      </c>
      <c r="AD225" s="317">
        <f t="shared" si="73"/>
      </c>
      <c r="AE225" s="317">
        <f t="shared" si="74"/>
      </c>
      <c r="AF225" s="348">
        <f t="shared" si="75"/>
      </c>
      <c r="AG225" s="348">
        <f t="shared" si="76"/>
      </c>
      <c r="AH225" s="349">
        <f t="shared" si="77"/>
      </c>
      <c r="AI225" s="317">
        <f t="shared" si="78"/>
      </c>
      <c r="AJ225" s="317">
        <f t="shared" si="79"/>
      </c>
      <c r="AK225" s="317">
        <f t="shared" si="80"/>
      </c>
      <c r="AL225" s="339">
        <f t="shared" si="81"/>
      </c>
      <c r="AM225" s="339">
        <f t="shared" si="82"/>
      </c>
      <c r="AN225" s="339">
        <f t="shared" si="83"/>
      </c>
      <c r="AO225" s="339">
        <f t="shared" si="84"/>
      </c>
      <c r="AP225" s="339">
        <f t="shared" si="85"/>
      </c>
      <c r="AQ225" s="339">
        <f t="shared" si="86"/>
      </c>
      <c r="AR225" s="339">
        <f t="shared" si="87"/>
      </c>
      <c r="AS225" s="339">
        <f t="shared" si="88"/>
      </c>
      <c r="AT225" s="338">
        <f t="shared" si="92"/>
      </c>
      <c r="AU225" s="338">
        <f t="shared" si="93"/>
      </c>
      <c r="AV225" s="338">
        <f t="shared" si="94"/>
      </c>
      <c r="AW225" s="338">
        <f t="shared" si="89"/>
      </c>
      <c r="AX225" s="338">
        <f t="shared" si="90"/>
      </c>
      <c r="AY225" s="338">
        <f t="shared" si="91"/>
      </c>
      <c r="AZ225" s="111">
        <f t="shared" si="95"/>
      </c>
    </row>
    <row r="226" spans="1:52" ht="20.25" customHeight="1">
      <c r="A226" s="109"/>
      <c r="P226" s="26"/>
      <c r="Q226" s="27"/>
      <c r="R226" s="91"/>
      <c r="S226" s="91"/>
      <c r="AB226" s="110"/>
      <c r="AC226" s="302">
        <f t="shared" si="72"/>
      </c>
      <c r="AD226" s="317">
        <f t="shared" si="73"/>
      </c>
      <c r="AE226" s="317">
        <f t="shared" si="74"/>
      </c>
      <c r="AF226" s="348">
        <f t="shared" si="75"/>
      </c>
      <c r="AG226" s="348">
        <f t="shared" si="76"/>
      </c>
      <c r="AH226" s="349">
        <f t="shared" si="77"/>
      </c>
      <c r="AI226" s="317">
        <f t="shared" si="78"/>
      </c>
      <c r="AJ226" s="317">
        <f t="shared" si="79"/>
      </c>
      <c r="AK226" s="317">
        <f t="shared" si="80"/>
      </c>
      <c r="AL226" s="339">
        <f t="shared" si="81"/>
      </c>
      <c r="AM226" s="339">
        <f t="shared" si="82"/>
      </c>
      <c r="AN226" s="339">
        <f t="shared" si="83"/>
      </c>
      <c r="AO226" s="339">
        <f t="shared" si="84"/>
      </c>
      <c r="AP226" s="339">
        <f t="shared" si="85"/>
      </c>
      <c r="AQ226" s="339">
        <f t="shared" si="86"/>
      </c>
      <c r="AR226" s="339">
        <f t="shared" si="87"/>
      </c>
      <c r="AS226" s="339">
        <f t="shared" si="88"/>
      </c>
      <c r="AT226" s="338">
        <f t="shared" si="92"/>
      </c>
      <c r="AU226" s="338">
        <f t="shared" si="93"/>
      </c>
      <c r="AV226" s="338">
        <f t="shared" si="94"/>
      </c>
      <c r="AW226" s="338">
        <f t="shared" si="89"/>
      </c>
      <c r="AX226" s="338">
        <f t="shared" si="90"/>
      </c>
      <c r="AY226" s="338">
        <f t="shared" si="91"/>
      </c>
      <c r="AZ226" s="111">
        <f t="shared" si="95"/>
      </c>
    </row>
    <row r="227" spans="1:52" ht="20.25" customHeight="1">
      <c r="A227" s="109"/>
      <c r="P227" s="26"/>
      <c r="Q227" s="27"/>
      <c r="R227" s="91"/>
      <c r="S227" s="91"/>
      <c r="AB227" s="110"/>
      <c r="AC227" s="302">
        <f t="shared" si="72"/>
      </c>
      <c r="AD227" s="317">
        <f t="shared" si="73"/>
      </c>
      <c r="AE227" s="317">
        <f t="shared" si="74"/>
      </c>
      <c r="AF227" s="348">
        <f t="shared" si="75"/>
      </c>
      <c r="AG227" s="348">
        <f t="shared" si="76"/>
      </c>
      <c r="AH227" s="349">
        <f t="shared" si="77"/>
      </c>
      <c r="AI227" s="317">
        <f t="shared" si="78"/>
      </c>
      <c r="AJ227" s="317">
        <f t="shared" si="79"/>
      </c>
      <c r="AK227" s="317">
        <f t="shared" si="80"/>
      </c>
      <c r="AL227" s="339">
        <f t="shared" si="81"/>
      </c>
      <c r="AM227" s="339">
        <f t="shared" si="82"/>
      </c>
      <c r="AN227" s="339">
        <f t="shared" si="83"/>
      </c>
      <c r="AO227" s="339">
        <f t="shared" si="84"/>
      </c>
      <c r="AP227" s="339">
        <f t="shared" si="85"/>
      </c>
      <c r="AQ227" s="339">
        <f t="shared" si="86"/>
      </c>
      <c r="AR227" s="339">
        <f t="shared" si="87"/>
      </c>
      <c r="AS227" s="339">
        <f t="shared" si="88"/>
      </c>
      <c r="AT227" s="338">
        <f t="shared" si="92"/>
      </c>
      <c r="AU227" s="338">
        <f t="shared" si="93"/>
      </c>
      <c r="AV227" s="338">
        <f t="shared" si="94"/>
      </c>
      <c r="AW227" s="338">
        <f t="shared" si="89"/>
      </c>
      <c r="AX227" s="338">
        <f t="shared" si="90"/>
      </c>
      <c r="AY227" s="338">
        <f t="shared" si="91"/>
      </c>
      <c r="AZ227" s="111">
        <f t="shared" si="95"/>
      </c>
    </row>
    <row r="228" spans="1:52" ht="20.25" customHeight="1">
      <c r="A228" s="109"/>
      <c r="P228" s="26"/>
      <c r="Q228" s="27"/>
      <c r="R228" s="91"/>
      <c r="S228" s="91"/>
      <c r="AB228" s="110"/>
      <c r="AC228" s="302">
        <f t="shared" si="72"/>
      </c>
      <c r="AD228" s="317">
        <f t="shared" si="73"/>
      </c>
      <c r="AE228" s="317">
        <f t="shared" si="74"/>
      </c>
      <c r="AF228" s="348">
        <f t="shared" si="75"/>
      </c>
      <c r="AG228" s="348">
        <f t="shared" si="76"/>
      </c>
      <c r="AH228" s="349">
        <f t="shared" si="77"/>
      </c>
      <c r="AI228" s="317">
        <f t="shared" si="78"/>
      </c>
      <c r="AJ228" s="317">
        <f t="shared" si="79"/>
      </c>
      <c r="AK228" s="317">
        <f t="shared" si="80"/>
      </c>
      <c r="AL228" s="339">
        <f t="shared" si="81"/>
      </c>
      <c r="AM228" s="339">
        <f t="shared" si="82"/>
      </c>
      <c r="AN228" s="339">
        <f t="shared" si="83"/>
      </c>
      <c r="AO228" s="339">
        <f t="shared" si="84"/>
      </c>
      <c r="AP228" s="339">
        <f t="shared" si="85"/>
      </c>
      <c r="AQ228" s="339">
        <f t="shared" si="86"/>
      </c>
      <c r="AR228" s="339">
        <f t="shared" si="87"/>
      </c>
      <c r="AS228" s="339">
        <f t="shared" si="88"/>
      </c>
      <c r="AT228" s="338">
        <f t="shared" si="92"/>
      </c>
      <c r="AU228" s="338">
        <f t="shared" si="93"/>
      </c>
      <c r="AV228" s="338">
        <f t="shared" si="94"/>
      </c>
      <c r="AW228" s="338">
        <f t="shared" si="89"/>
      </c>
      <c r="AX228" s="338">
        <f t="shared" si="90"/>
      </c>
      <c r="AY228" s="338">
        <f t="shared" si="91"/>
      </c>
      <c r="AZ228" s="111">
        <f t="shared" si="95"/>
      </c>
    </row>
    <row r="229" spans="1:52" ht="20.25" customHeight="1">
      <c r="A229" s="109"/>
      <c r="P229" s="26"/>
      <c r="Q229" s="27"/>
      <c r="R229" s="91"/>
      <c r="S229" s="91"/>
      <c r="AB229" s="110"/>
      <c r="AC229" s="302">
        <f t="shared" si="72"/>
      </c>
      <c r="AD229" s="317">
        <f t="shared" si="73"/>
      </c>
      <c r="AE229" s="317">
        <f t="shared" si="74"/>
      </c>
      <c r="AF229" s="348">
        <f t="shared" si="75"/>
      </c>
      <c r="AG229" s="348">
        <f t="shared" si="76"/>
      </c>
      <c r="AH229" s="349">
        <f t="shared" si="77"/>
      </c>
      <c r="AI229" s="317">
        <f t="shared" si="78"/>
      </c>
      <c r="AJ229" s="317">
        <f t="shared" si="79"/>
      </c>
      <c r="AK229" s="317">
        <f t="shared" si="80"/>
      </c>
      <c r="AL229" s="339">
        <f t="shared" si="81"/>
      </c>
      <c r="AM229" s="339">
        <f t="shared" si="82"/>
      </c>
      <c r="AN229" s="339">
        <f t="shared" si="83"/>
      </c>
      <c r="AO229" s="339">
        <f t="shared" si="84"/>
      </c>
      <c r="AP229" s="339">
        <f t="shared" si="85"/>
      </c>
      <c r="AQ229" s="339">
        <f t="shared" si="86"/>
      </c>
      <c r="AR229" s="339">
        <f t="shared" si="87"/>
      </c>
      <c r="AS229" s="339">
        <f t="shared" si="88"/>
      </c>
      <c r="AT229" s="338">
        <f t="shared" si="92"/>
      </c>
      <c r="AU229" s="338">
        <f t="shared" si="93"/>
      </c>
      <c r="AV229" s="338">
        <f t="shared" si="94"/>
      </c>
      <c r="AW229" s="338">
        <f t="shared" si="89"/>
      </c>
      <c r="AX229" s="338">
        <f t="shared" si="90"/>
      </c>
      <c r="AY229" s="338">
        <f t="shared" si="91"/>
      </c>
      <c r="AZ229" s="111">
        <f t="shared" si="95"/>
      </c>
    </row>
    <row r="230" spans="1:52" ht="20.25" customHeight="1">
      <c r="A230" s="109"/>
      <c r="P230" s="26"/>
      <c r="Q230" s="27"/>
      <c r="R230" s="91"/>
      <c r="S230" s="91"/>
      <c r="AB230" s="110"/>
      <c r="AC230" s="302">
        <f t="shared" si="72"/>
      </c>
      <c r="AD230" s="317">
        <f t="shared" si="73"/>
      </c>
      <c r="AE230" s="317">
        <f t="shared" si="74"/>
      </c>
      <c r="AF230" s="348">
        <f t="shared" si="75"/>
      </c>
      <c r="AG230" s="348">
        <f t="shared" si="76"/>
      </c>
      <c r="AH230" s="349">
        <f t="shared" si="77"/>
      </c>
      <c r="AI230" s="317">
        <f t="shared" si="78"/>
      </c>
      <c r="AJ230" s="317">
        <f t="shared" si="79"/>
      </c>
      <c r="AK230" s="317">
        <f t="shared" si="80"/>
      </c>
      <c r="AL230" s="339">
        <f t="shared" si="81"/>
      </c>
      <c r="AM230" s="339">
        <f t="shared" si="82"/>
      </c>
      <c r="AN230" s="339">
        <f t="shared" si="83"/>
      </c>
      <c r="AO230" s="339">
        <f t="shared" si="84"/>
      </c>
      <c r="AP230" s="339">
        <f t="shared" si="85"/>
      </c>
      <c r="AQ230" s="339">
        <f t="shared" si="86"/>
      </c>
      <c r="AR230" s="339">
        <f t="shared" si="87"/>
      </c>
      <c r="AS230" s="339">
        <f t="shared" si="88"/>
      </c>
      <c r="AT230" s="338">
        <f t="shared" si="92"/>
      </c>
      <c r="AU230" s="338">
        <f t="shared" si="93"/>
      </c>
      <c r="AV230" s="338">
        <f t="shared" si="94"/>
      </c>
      <c r="AW230" s="338">
        <f t="shared" si="89"/>
      </c>
      <c r="AX230" s="338">
        <f t="shared" si="90"/>
      </c>
      <c r="AY230" s="338">
        <f t="shared" si="91"/>
      </c>
      <c r="AZ230" s="111">
        <f t="shared" si="95"/>
      </c>
    </row>
    <row r="231" spans="1:52" ht="20.25" customHeight="1">
      <c r="A231" s="109"/>
      <c r="P231" s="26"/>
      <c r="Q231" s="27"/>
      <c r="R231" s="91"/>
      <c r="S231" s="91"/>
      <c r="AB231" s="110"/>
      <c r="AC231" s="302">
        <f t="shared" si="72"/>
      </c>
      <c r="AD231" s="317">
        <f t="shared" si="73"/>
      </c>
      <c r="AE231" s="317">
        <f t="shared" si="74"/>
      </c>
      <c r="AF231" s="348">
        <f t="shared" si="75"/>
      </c>
      <c r="AG231" s="348">
        <f t="shared" si="76"/>
      </c>
      <c r="AH231" s="349">
        <f t="shared" si="77"/>
      </c>
      <c r="AI231" s="317">
        <f t="shared" si="78"/>
      </c>
      <c r="AJ231" s="317">
        <f t="shared" si="79"/>
      </c>
      <c r="AK231" s="317">
        <f t="shared" si="80"/>
      </c>
      <c r="AL231" s="339">
        <f t="shared" si="81"/>
      </c>
      <c r="AM231" s="339">
        <f t="shared" si="82"/>
      </c>
      <c r="AN231" s="339">
        <f t="shared" si="83"/>
      </c>
      <c r="AO231" s="339">
        <f t="shared" si="84"/>
      </c>
      <c r="AP231" s="339">
        <f t="shared" si="85"/>
      </c>
      <c r="AQ231" s="339">
        <f t="shared" si="86"/>
      </c>
      <c r="AR231" s="339">
        <f t="shared" si="87"/>
      </c>
      <c r="AS231" s="339">
        <f t="shared" si="88"/>
      </c>
      <c r="AT231" s="338">
        <f t="shared" si="92"/>
      </c>
      <c r="AU231" s="338">
        <f t="shared" si="93"/>
      </c>
      <c r="AV231" s="338">
        <f t="shared" si="94"/>
      </c>
      <c r="AW231" s="338">
        <f t="shared" si="89"/>
      </c>
      <c r="AX231" s="338">
        <f t="shared" si="90"/>
      </c>
      <c r="AY231" s="338">
        <f t="shared" si="91"/>
      </c>
      <c r="AZ231" s="111">
        <f t="shared" si="95"/>
      </c>
    </row>
    <row r="232" spans="1:52" ht="20.25" customHeight="1">
      <c r="A232" s="109"/>
      <c r="P232" s="26"/>
      <c r="Q232" s="27"/>
      <c r="R232" s="91"/>
      <c r="S232" s="91"/>
      <c r="AB232" s="110"/>
      <c r="AC232" s="302">
        <f t="shared" si="72"/>
      </c>
      <c r="AD232" s="317">
        <f t="shared" si="73"/>
      </c>
      <c r="AE232" s="317">
        <f t="shared" si="74"/>
      </c>
      <c r="AF232" s="348">
        <f t="shared" si="75"/>
      </c>
      <c r="AG232" s="348">
        <f t="shared" si="76"/>
      </c>
      <c r="AH232" s="349">
        <f t="shared" si="77"/>
      </c>
      <c r="AI232" s="317">
        <f t="shared" si="78"/>
      </c>
      <c r="AJ232" s="317">
        <f t="shared" si="79"/>
      </c>
      <c r="AK232" s="317">
        <f t="shared" si="80"/>
      </c>
      <c r="AL232" s="339">
        <f t="shared" si="81"/>
      </c>
      <c r="AM232" s="339">
        <f t="shared" si="82"/>
      </c>
      <c r="AN232" s="339">
        <f t="shared" si="83"/>
      </c>
      <c r="AO232" s="339">
        <f t="shared" si="84"/>
      </c>
      <c r="AP232" s="339">
        <f t="shared" si="85"/>
      </c>
      <c r="AQ232" s="339">
        <f t="shared" si="86"/>
      </c>
      <c r="AR232" s="339">
        <f t="shared" si="87"/>
      </c>
      <c r="AS232" s="339">
        <f t="shared" si="88"/>
      </c>
      <c r="AT232" s="338">
        <f t="shared" si="92"/>
      </c>
      <c r="AU232" s="338">
        <f t="shared" si="93"/>
      </c>
      <c r="AV232" s="338">
        <f t="shared" si="94"/>
      </c>
      <c r="AW232" s="338">
        <f t="shared" si="89"/>
      </c>
      <c r="AX232" s="338">
        <f t="shared" si="90"/>
      </c>
      <c r="AY232" s="338">
        <f t="shared" si="91"/>
      </c>
      <c r="AZ232" s="111">
        <f t="shared" si="95"/>
      </c>
    </row>
    <row r="233" spans="1:52" ht="20.25" customHeight="1">
      <c r="A233" s="109"/>
      <c r="P233" s="26"/>
      <c r="Q233" s="27"/>
      <c r="R233" s="91"/>
      <c r="S233" s="91"/>
      <c r="AB233" s="110"/>
      <c r="AC233" s="302">
        <f t="shared" si="72"/>
      </c>
      <c r="AD233" s="317">
        <f t="shared" si="73"/>
      </c>
      <c r="AE233" s="317">
        <f t="shared" si="74"/>
      </c>
      <c r="AF233" s="348">
        <f t="shared" si="75"/>
      </c>
      <c r="AG233" s="348">
        <f t="shared" si="76"/>
      </c>
      <c r="AH233" s="349">
        <f t="shared" si="77"/>
      </c>
      <c r="AI233" s="317">
        <f t="shared" si="78"/>
      </c>
      <c r="AJ233" s="317">
        <f t="shared" si="79"/>
      </c>
      <c r="AK233" s="317">
        <f t="shared" si="80"/>
      </c>
      <c r="AL233" s="339">
        <f t="shared" si="81"/>
      </c>
      <c r="AM233" s="339">
        <f t="shared" si="82"/>
      </c>
      <c r="AN233" s="339">
        <f t="shared" si="83"/>
      </c>
      <c r="AO233" s="339">
        <f t="shared" si="84"/>
      </c>
      <c r="AP233" s="339">
        <f t="shared" si="85"/>
      </c>
      <c r="AQ233" s="339">
        <f t="shared" si="86"/>
      </c>
      <c r="AR233" s="339">
        <f t="shared" si="87"/>
      </c>
      <c r="AS233" s="339">
        <f t="shared" si="88"/>
      </c>
      <c r="AT233" s="338">
        <f t="shared" si="92"/>
      </c>
      <c r="AU233" s="338">
        <f t="shared" si="93"/>
      </c>
      <c r="AV233" s="338">
        <f t="shared" si="94"/>
      </c>
      <c r="AW233" s="338">
        <f t="shared" si="89"/>
      </c>
      <c r="AX233" s="338">
        <f t="shared" si="90"/>
      </c>
      <c r="AY233" s="338">
        <f t="shared" si="91"/>
      </c>
      <c r="AZ233" s="111">
        <f t="shared" si="95"/>
      </c>
    </row>
    <row r="234" spans="1:52" ht="20.25" customHeight="1">
      <c r="A234" s="109"/>
      <c r="P234" s="26"/>
      <c r="Q234" s="27"/>
      <c r="R234" s="91"/>
      <c r="S234" s="91"/>
      <c r="AB234" s="110"/>
      <c r="AC234" s="302">
        <f t="shared" si="72"/>
      </c>
      <c r="AD234" s="317">
        <f t="shared" si="73"/>
      </c>
      <c r="AE234" s="317">
        <f t="shared" si="74"/>
      </c>
      <c r="AF234" s="348">
        <f t="shared" si="75"/>
      </c>
      <c r="AG234" s="348">
        <f t="shared" si="76"/>
      </c>
      <c r="AH234" s="349">
        <f t="shared" si="77"/>
      </c>
      <c r="AI234" s="317">
        <f t="shared" si="78"/>
      </c>
      <c r="AJ234" s="317">
        <f t="shared" si="79"/>
      </c>
      <c r="AK234" s="317">
        <f t="shared" si="80"/>
      </c>
      <c r="AL234" s="339">
        <f t="shared" si="81"/>
      </c>
      <c r="AM234" s="339">
        <f t="shared" si="82"/>
      </c>
      <c r="AN234" s="339">
        <f t="shared" si="83"/>
      </c>
      <c r="AO234" s="339">
        <f t="shared" si="84"/>
      </c>
      <c r="AP234" s="339">
        <f t="shared" si="85"/>
      </c>
      <c r="AQ234" s="339">
        <f t="shared" si="86"/>
      </c>
      <c r="AR234" s="339">
        <f t="shared" si="87"/>
      </c>
      <c r="AS234" s="339">
        <f t="shared" si="88"/>
      </c>
      <c r="AT234" s="338">
        <f t="shared" si="92"/>
      </c>
      <c r="AU234" s="338">
        <f t="shared" si="93"/>
      </c>
      <c r="AV234" s="338">
        <f t="shared" si="94"/>
      </c>
      <c r="AW234" s="338">
        <f t="shared" si="89"/>
      </c>
      <c r="AX234" s="338">
        <f t="shared" si="90"/>
      </c>
      <c r="AY234" s="338">
        <f t="shared" si="91"/>
      </c>
      <c r="AZ234" s="111">
        <f t="shared" si="95"/>
      </c>
    </row>
    <row r="235" spans="1:52" ht="20.25" customHeight="1">
      <c r="A235" s="109"/>
      <c r="P235" s="26"/>
      <c r="Q235" s="27"/>
      <c r="R235" s="91"/>
      <c r="S235" s="91"/>
      <c r="AB235" s="110"/>
      <c r="AC235" s="302">
        <f t="shared" si="72"/>
      </c>
      <c r="AD235" s="317">
        <f t="shared" si="73"/>
      </c>
      <c r="AE235" s="317">
        <f t="shared" si="74"/>
      </c>
      <c r="AF235" s="348">
        <f t="shared" si="75"/>
      </c>
      <c r="AG235" s="348">
        <f t="shared" si="76"/>
      </c>
      <c r="AH235" s="349">
        <f t="shared" si="77"/>
      </c>
      <c r="AI235" s="317">
        <f t="shared" si="78"/>
      </c>
      <c r="AJ235" s="317">
        <f t="shared" si="79"/>
      </c>
      <c r="AK235" s="317">
        <f t="shared" si="80"/>
      </c>
      <c r="AL235" s="339">
        <f t="shared" si="81"/>
      </c>
      <c r="AM235" s="339">
        <f t="shared" si="82"/>
      </c>
      <c r="AN235" s="339">
        <f t="shared" si="83"/>
      </c>
      <c r="AO235" s="339">
        <f t="shared" si="84"/>
      </c>
      <c r="AP235" s="339">
        <f t="shared" si="85"/>
      </c>
      <c r="AQ235" s="339">
        <f t="shared" si="86"/>
      </c>
      <c r="AR235" s="339">
        <f t="shared" si="87"/>
      </c>
      <c r="AS235" s="339">
        <f t="shared" si="88"/>
      </c>
      <c r="AT235" s="338">
        <f t="shared" si="92"/>
      </c>
      <c r="AU235" s="338">
        <f t="shared" si="93"/>
      </c>
      <c r="AV235" s="338">
        <f t="shared" si="94"/>
      </c>
      <c r="AW235" s="338">
        <f t="shared" si="89"/>
      </c>
      <c r="AX235" s="338">
        <f t="shared" si="90"/>
      </c>
      <c r="AY235" s="338">
        <f t="shared" si="91"/>
      </c>
      <c r="AZ235" s="111">
        <f t="shared" si="95"/>
      </c>
    </row>
    <row r="236" spans="1:52" ht="20.25" customHeight="1">
      <c r="A236" s="109"/>
      <c r="P236" s="26"/>
      <c r="Q236" s="27"/>
      <c r="R236" s="91"/>
      <c r="S236" s="91"/>
      <c r="AB236" s="110"/>
      <c r="AC236" s="302">
        <f t="shared" si="72"/>
      </c>
      <c r="AD236" s="317">
        <f t="shared" si="73"/>
      </c>
      <c r="AE236" s="317">
        <f t="shared" si="74"/>
      </c>
      <c r="AF236" s="348">
        <f t="shared" si="75"/>
      </c>
      <c r="AG236" s="348">
        <f t="shared" si="76"/>
      </c>
      <c r="AH236" s="349">
        <f t="shared" si="77"/>
      </c>
      <c r="AI236" s="317">
        <f t="shared" si="78"/>
      </c>
      <c r="AJ236" s="317">
        <f t="shared" si="79"/>
      </c>
      <c r="AK236" s="317">
        <f t="shared" si="80"/>
      </c>
      <c r="AL236" s="339">
        <f t="shared" si="81"/>
      </c>
      <c r="AM236" s="339">
        <f t="shared" si="82"/>
      </c>
      <c r="AN236" s="339">
        <f t="shared" si="83"/>
      </c>
      <c r="AO236" s="339">
        <f t="shared" si="84"/>
      </c>
      <c r="AP236" s="339">
        <f t="shared" si="85"/>
      </c>
      <c r="AQ236" s="339">
        <f t="shared" si="86"/>
      </c>
      <c r="AR236" s="339">
        <f t="shared" si="87"/>
      </c>
      <c r="AS236" s="339">
        <f t="shared" si="88"/>
      </c>
      <c r="AT236" s="338">
        <f t="shared" si="92"/>
      </c>
      <c r="AU236" s="338">
        <f t="shared" si="93"/>
      </c>
      <c r="AV236" s="338">
        <f t="shared" si="94"/>
      </c>
      <c r="AW236" s="338">
        <f t="shared" si="89"/>
      </c>
      <c r="AX236" s="338">
        <f t="shared" si="90"/>
      </c>
      <c r="AY236" s="338">
        <f t="shared" si="91"/>
      </c>
      <c r="AZ236" s="111">
        <f t="shared" si="95"/>
      </c>
    </row>
    <row r="237" spans="1:52" ht="20.25" customHeight="1">
      <c r="A237" s="109"/>
      <c r="P237" s="26"/>
      <c r="Q237" s="27"/>
      <c r="R237" s="91"/>
      <c r="S237" s="91"/>
      <c r="AB237" s="110"/>
      <c r="AC237" s="302">
        <f t="shared" si="72"/>
      </c>
      <c r="AD237" s="317">
        <f t="shared" si="73"/>
      </c>
      <c r="AE237" s="317">
        <f t="shared" si="74"/>
      </c>
      <c r="AF237" s="348">
        <f t="shared" si="75"/>
      </c>
      <c r="AG237" s="348">
        <f t="shared" si="76"/>
      </c>
      <c r="AH237" s="349">
        <f t="shared" si="77"/>
      </c>
      <c r="AI237" s="317">
        <f t="shared" si="78"/>
      </c>
      <c r="AJ237" s="317">
        <f t="shared" si="79"/>
      </c>
      <c r="AK237" s="317">
        <f t="shared" si="80"/>
      </c>
      <c r="AL237" s="339">
        <f t="shared" si="81"/>
      </c>
      <c r="AM237" s="339">
        <f t="shared" si="82"/>
      </c>
      <c r="AN237" s="339">
        <f t="shared" si="83"/>
      </c>
      <c r="AO237" s="339">
        <f t="shared" si="84"/>
      </c>
      <c r="AP237" s="339">
        <f t="shared" si="85"/>
      </c>
      <c r="AQ237" s="339">
        <f t="shared" si="86"/>
      </c>
      <c r="AR237" s="339">
        <f t="shared" si="87"/>
      </c>
      <c r="AS237" s="339">
        <f t="shared" si="88"/>
      </c>
      <c r="AT237" s="338">
        <f t="shared" si="92"/>
      </c>
      <c r="AU237" s="338">
        <f t="shared" si="93"/>
      </c>
      <c r="AV237" s="338">
        <f t="shared" si="94"/>
      </c>
      <c r="AW237" s="338">
        <f t="shared" si="89"/>
      </c>
      <c r="AX237" s="338">
        <f t="shared" si="90"/>
      </c>
      <c r="AY237" s="338">
        <f t="shared" si="91"/>
      </c>
      <c r="AZ237" s="111">
        <f t="shared" si="95"/>
      </c>
    </row>
    <row r="238" spans="1:52" ht="20.25" customHeight="1">
      <c r="A238" s="109"/>
      <c r="P238" s="26"/>
      <c r="Q238" s="27"/>
      <c r="R238" s="91"/>
      <c r="S238" s="91"/>
      <c r="AB238" s="110"/>
      <c r="AC238" s="302">
        <f t="shared" si="72"/>
      </c>
      <c r="AD238" s="317">
        <f t="shared" si="73"/>
      </c>
      <c r="AE238" s="317">
        <f t="shared" si="74"/>
      </c>
      <c r="AF238" s="348">
        <f t="shared" si="75"/>
      </c>
      <c r="AG238" s="348">
        <f t="shared" si="76"/>
      </c>
      <c r="AH238" s="349">
        <f t="shared" si="77"/>
      </c>
      <c r="AI238" s="317">
        <f t="shared" si="78"/>
      </c>
      <c r="AJ238" s="317">
        <f t="shared" si="79"/>
      </c>
      <c r="AK238" s="317">
        <f t="shared" si="80"/>
      </c>
      <c r="AL238" s="339">
        <f t="shared" si="81"/>
      </c>
      <c r="AM238" s="339">
        <f t="shared" si="82"/>
      </c>
      <c r="AN238" s="339">
        <f t="shared" si="83"/>
      </c>
      <c r="AO238" s="339">
        <f t="shared" si="84"/>
      </c>
      <c r="AP238" s="339">
        <f t="shared" si="85"/>
      </c>
      <c r="AQ238" s="339">
        <f t="shared" si="86"/>
      </c>
      <c r="AR238" s="339">
        <f t="shared" si="87"/>
      </c>
      <c r="AS238" s="339">
        <f t="shared" si="88"/>
      </c>
      <c r="AT238" s="338">
        <f t="shared" si="92"/>
      </c>
      <c r="AU238" s="338">
        <f t="shared" si="93"/>
      </c>
      <c r="AV238" s="338">
        <f t="shared" si="94"/>
      </c>
      <c r="AW238" s="338">
        <f t="shared" si="89"/>
      </c>
      <c r="AX238" s="338">
        <f t="shared" si="90"/>
      </c>
      <c r="AY238" s="338">
        <f t="shared" si="91"/>
      </c>
      <c r="AZ238" s="111">
        <f t="shared" si="95"/>
      </c>
    </row>
    <row r="239" spans="1:52" ht="20.25" customHeight="1">
      <c r="A239" s="109"/>
      <c r="P239" s="26"/>
      <c r="Q239" s="27"/>
      <c r="R239" s="91"/>
      <c r="S239" s="91"/>
      <c r="AB239" s="110"/>
      <c r="AC239" s="302">
        <f t="shared" si="72"/>
      </c>
      <c r="AD239" s="317">
        <f t="shared" si="73"/>
      </c>
      <c r="AE239" s="317">
        <f t="shared" si="74"/>
      </c>
      <c r="AF239" s="348">
        <f t="shared" si="75"/>
      </c>
      <c r="AG239" s="348">
        <f t="shared" si="76"/>
      </c>
      <c r="AH239" s="349">
        <f t="shared" si="77"/>
      </c>
      <c r="AI239" s="317">
        <f t="shared" si="78"/>
      </c>
      <c r="AJ239" s="317">
        <f t="shared" si="79"/>
      </c>
      <c r="AK239" s="317">
        <f t="shared" si="80"/>
      </c>
      <c r="AL239" s="339">
        <f t="shared" si="81"/>
      </c>
      <c r="AM239" s="339">
        <f t="shared" si="82"/>
      </c>
      <c r="AN239" s="339">
        <f t="shared" si="83"/>
      </c>
      <c r="AO239" s="339">
        <f t="shared" si="84"/>
      </c>
      <c r="AP239" s="339">
        <f t="shared" si="85"/>
      </c>
      <c r="AQ239" s="339">
        <f t="shared" si="86"/>
      </c>
      <c r="AR239" s="339">
        <f t="shared" si="87"/>
      </c>
      <c r="AS239" s="339">
        <f t="shared" si="88"/>
      </c>
      <c r="AT239" s="338">
        <f t="shared" si="92"/>
      </c>
      <c r="AU239" s="338">
        <f t="shared" si="93"/>
      </c>
      <c r="AV239" s="338">
        <f t="shared" si="94"/>
      </c>
      <c r="AW239" s="338">
        <f t="shared" si="89"/>
      </c>
      <c r="AX239" s="338">
        <f t="shared" si="90"/>
      </c>
      <c r="AY239" s="338">
        <f t="shared" si="91"/>
      </c>
      <c r="AZ239" s="111">
        <f t="shared" si="95"/>
      </c>
    </row>
    <row r="240" spans="1:52" ht="20.25" customHeight="1">
      <c r="A240" s="109"/>
      <c r="P240" s="26"/>
      <c r="Q240" s="27"/>
      <c r="R240" s="91"/>
      <c r="S240" s="91"/>
      <c r="AB240" s="110"/>
      <c r="AC240" s="302">
        <f t="shared" si="72"/>
      </c>
      <c r="AD240" s="317">
        <f t="shared" si="73"/>
      </c>
      <c r="AE240" s="317">
        <f t="shared" si="74"/>
      </c>
      <c r="AF240" s="348">
        <f t="shared" si="75"/>
      </c>
      <c r="AG240" s="348">
        <f t="shared" si="76"/>
      </c>
      <c r="AH240" s="349">
        <f t="shared" si="77"/>
      </c>
      <c r="AI240" s="317">
        <f t="shared" si="78"/>
      </c>
      <c r="AJ240" s="317">
        <f t="shared" si="79"/>
      </c>
      <c r="AK240" s="317">
        <f t="shared" si="80"/>
      </c>
      <c r="AL240" s="339">
        <f t="shared" si="81"/>
      </c>
      <c r="AM240" s="339">
        <f t="shared" si="82"/>
      </c>
      <c r="AN240" s="339">
        <f t="shared" si="83"/>
      </c>
      <c r="AO240" s="339">
        <f t="shared" si="84"/>
      </c>
      <c r="AP240" s="339">
        <f t="shared" si="85"/>
      </c>
      <c r="AQ240" s="339">
        <f t="shared" si="86"/>
      </c>
      <c r="AR240" s="339">
        <f t="shared" si="87"/>
      </c>
      <c r="AS240" s="339">
        <f t="shared" si="88"/>
      </c>
      <c r="AT240" s="338">
        <f t="shared" si="92"/>
      </c>
      <c r="AU240" s="338">
        <f t="shared" si="93"/>
      </c>
      <c r="AV240" s="338">
        <f t="shared" si="94"/>
      </c>
      <c r="AW240" s="338">
        <f t="shared" si="89"/>
      </c>
      <c r="AX240" s="338">
        <f t="shared" si="90"/>
      </c>
      <c r="AY240" s="338">
        <f t="shared" si="91"/>
      </c>
      <c r="AZ240" s="111">
        <f t="shared" si="95"/>
      </c>
    </row>
    <row r="241" spans="1:52" ht="20.25" customHeight="1">
      <c r="A241" s="109"/>
      <c r="P241" s="26"/>
      <c r="Q241" s="27"/>
      <c r="R241" s="91"/>
      <c r="S241" s="91"/>
      <c r="AB241" s="110"/>
      <c r="AC241" s="302">
        <f t="shared" si="72"/>
      </c>
      <c r="AD241" s="317">
        <f t="shared" si="73"/>
      </c>
      <c r="AE241" s="317">
        <f t="shared" si="74"/>
      </c>
      <c r="AF241" s="348">
        <f t="shared" si="75"/>
      </c>
      <c r="AG241" s="348">
        <f t="shared" si="76"/>
      </c>
      <c r="AH241" s="349">
        <f t="shared" si="77"/>
      </c>
      <c r="AI241" s="317">
        <f t="shared" si="78"/>
      </c>
      <c r="AJ241" s="317">
        <f t="shared" si="79"/>
      </c>
      <c r="AK241" s="317">
        <f t="shared" si="80"/>
      </c>
      <c r="AL241" s="339">
        <f t="shared" si="81"/>
      </c>
      <c r="AM241" s="339">
        <f t="shared" si="82"/>
      </c>
      <c r="AN241" s="339">
        <f t="shared" si="83"/>
      </c>
      <c r="AO241" s="339">
        <f t="shared" si="84"/>
      </c>
      <c r="AP241" s="339">
        <f t="shared" si="85"/>
      </c>
      <c r="AQ241" s="339">
        <f t="shared" si="86"/>
      </c>
      <c r="AR241" s="339">
        <f t="shared" si="87"/>
      </c>
      <c r="AS241" s="339">
        <f t="shared" si="88"/>
      </c>
      <c r="AT241" s="338">
        <f t="shared" si="92"/>
      </c>
      <c r="AU241" s="338">
        <f t="shared" si="93"/>
      </c>
      <c r="AV241" s="338">
        <f t="shared" si="94"/>
      </c>
      <c r="AW241" s="338">
        <f t="shared" si="89"/>
      </c>
      <c r="AX241" s="338">
        <f t="shared" si="90"/>
      </c>
      <c r="AY241" s="338">
        <f t="shared" si="91"/>
      </c>
      <c r="AZ241" s="111">
        <f t="shared" si="95"/>
      </c>
    </row>
    <row r="242" spans="1:52" ht="20.25" customHeight="1">
      <c r="A242" s="109"/>
      <c r="P242" s="26"/>
      <c r="Q242" s="27"/>
      <c r="R242" s="91"/>
      <c r="S242" s="91"/>
      <c r="AB242" s="110"/>
      <c r="AC242" s="302">
        <f t="shared" si="72"/>
      </c>
      <c r="AD242" s="317">
        <f t="shared" si="73"/>
      </c>
      <c r="AE242" s="317">
        <f t="shared" si="74"/>
      </c>
      <c r="AF242" s="348">
        <f t="shared" si="75"/>
      </c>
      <c r="AG242" s="348">
        <f t="shared" si="76"/>
      </c>
      <c r="AH242" s="349">
        <f t="shared" si="77"/>
      </c>
      <c r="AI242" s="317">
        <f t="shared" si="78"/>
      </c>
      <c r="AJ242" s="317">
        <f t="shared" si="79"/>
      </c>
      <c r="AK242" s="317">
        <f t="shared" si="80"/>
      </c>
      <c r="AL242" s="339">
        <f t="shared" si="81"/>
      </c>
      <c r="AM242" s="339">
        <f t="shared" si="82"/>
      </c>
      <c r="AN242" s="339">
        <f t="shared" si="83"/>
      </c>
      <c r="AO242" s="339">
        <f t="shared" si="84"/>
      </c>
      <c r="AP242" s="339">
        <f t="shared" si="85"/>
      </c>
      <c r="AQ242" s="339">
        <f t="shared" si="86"/>
      </c>
      <c r="AR242" s="339">
        <f t="shared" si="87"/>
      </c>
      <c r="AS242" s="339">
        <f t="shared" si="88"/>
      </c>
      <c r="AT242" s="338">
        <f t="shared" si="92"/>
      </c>
      <c r="AU242" s="338">
        <f t="shared" si="93"/>
      </c>
      <c r="AV242" s="338">
        <f t="shared" si="94"/>
      </c>
      <c r="AW242" s="338">
        <f t="shared" si="89"/>
      </c>
      <c r="AX242" s="338">
        <f t="shared" si="90"/>
      </c>
      <c r="AY242" s="338">
        <f t="shared" si="91"/>
      </c>
      <c r="AZ242" s="111">
        <f t="shared" si="95"/>
      </c>
    </row>
    <row r="243" spans="1:52" ht="20.25" customHeight="1">
      <c r="A243" s="109"/>
      <c r="P243" s="26"/>
      <c r="Q243" s="27"/>
      <c r="R243" s="91"/>
      <c r="S243" s="91"/>
      <c r="AB243" s="110"/>
      <c r="AC243" s="302">
        <f t="shared" si="72"/>
      </c>
      <c r="AD243" s="317">
        <f t="shared" si="73"/>
      </c>
      <c r="AE243" s="317">
        <f t="shared" si="74"/>
      </c>
      <c r="AF243" s="348">
        <f t="shared" si="75"/>
      </c>
      <c r="AG243" s="348">
        <f t="shared" si="76"/>
      </c>
      <c r="AH243" s="349">
        <f t="shared" si="77"/>
      </c>
      <c r="AI243" s="317">
        <f t="shared" si="78"/>
      </c>
      <c r="AJ243" s="317">
        <f t="shared" si="79"/>
      </c>
      <c r="AK243" s="317">
        <f t="shared" si="80"/>
      </c>
      <c r="AL243" s="339">
        <f t="shared" si="81"/>
      </c>
      <c r="AM243" s="339">
        <f t="shared" si="82"/>
      </c>
      <c r="AN243" s="339">
        <f t="shared" si="83"/>
      </c>
      <c r="AO243" s="339">
        <f t="shared" si="84"/>
      </c>
      <c r="AP243" s="339">
        <f t="shared" si="85"/>
      </c>
      <c r="AQ243" s="339">
        <f t="shared" si="86"/>
      </c>
      <c r="AR243" s="339">
        <f t="shared" si="87"/>
      </c>
      <c r="AS243" s="339">
        <f t="shared" si="88"/>
      </c>
      <c r="AT243" s="338">
        <f t="shared" si="92"/>
      </c>
      <c r="AU243" s="338">
        <f t="shared" si="93"/>
      </c>
      <c r="AV243" s="338">
        <f t="shared" si="94"/>
      </c>
      <c r="AW243" s="338">
        <f t="shared" si="89"/>
      </c>
      <c r="AX243" s="338">
        <f t="shared" si="90"/>
      </c>
      <c r="AY243" s="338">
        <f t="shared" si="91"/>
      </c>
      <c r="AZ243" s="111">
        <f t="shared" si="95"/>
      </c>
    </row>
    <row r="244" spans="1:52" ht="20.25" customHeight="1">
      <c r="A244" s="109"/>
      <c r="P244" s="26"/>
      <c r="Q244" s="27"/>
      <c r="R244" s="91"/>
      <c r="S244" s="91"/>
      <c r="AB244" s="110"/>
      <c r="AC244" s="302">
        <f t="shared" si="72"/>
      </c>
      <c r="AD244" s="317">
        <f t="shared" si="73"/>
      </c>
      <c r="AE244" s="317">
        <f t="shared" si="74"/>
      </c>
      <c r="AF244" s="348">
        <f t="shared" si="75"/>
      </c>
      <c r="AG244" s="348">
        <f t="shared" si="76"/>
      </c>
      <c r="AH244" s="349">
        <f t="shared" si="77"/>
      </c>
      <c r="AI244" s="317">
        <f t="shared" si="78"/>
      </c>
      <c r="AJ244" s="317">
        <f t="shared" si="79"/>
      </c>
      <c r="AK244" s="317">
        <f t="shared" si="80"/>
      </c>
      <c r="AL244" s="339">
        <f t="shared" si="81"/>
      </c>
      <c r="AM244" s="339">
        <f t="shared" si="82"/>
      </c>
      <c r="AN244" s="339">
        <f t="shared" si="83"/>
      </c>
      <c r="AO244" s="339">
        <f t="shared" si="84"/>
      </c>
      <c r="AP244" s="339">
        <f t="shared" si="85"/>
      </c>
      <c r="AQ244" s="339">
        <f t="shared" si="86"/>
      </c>
      <c r="AR244" s="339">
        <f t="shared" si="87"/>
      </c>
      <c r="AS244" s="339">
        <f t="shared" si="88"/>
      </c>
      <c r="AT244" s="338">
        <f t="shared" si="92"/>
      </c>
      <c r="AU244" s="338">
        <f t="shared" si="93"/>
      </c>
      <c r="AV244" s="338">
        <f t="shared" si="94"/>
      </c>
      <c r="AW244" s="338">
        <f t="shared" si="89"/>
      </c>
      <c r="AX244" s="338">
        <f t="shared" si="90"/>
      </c>
      <c r="AY244" s="338">
        <f t="shared" si="91"/>
      </c>
      <c r="AZ244" s="111">
        <f t="shared" si="95"/>
      </c>
    </row>
    <row r="245" spans="1:52" ht="20.25" customHeight="1">
      <c r="A245" s="109"/>
      <c r="P245" s="26"/>
      <c r="Q245" s="27"/>
      <c r="R245" s="91"/>
      <c r="S245" s="91"/>
      <c r="AB245" s="110"/>
      <c r="AC245" s="302">
        <f t="shared" si="72"/>
      </c>
      <c r="AD245" s="317">
        <f t="shared" si="73"/>
      </c>
      <c r="AE245" s="317">
        <f t="shared" si="74"/>
      </c>
      <c r="AF245" s="348">
        <f t="shared" si="75"/>
      </c>
      <c r="AG245" s="348">
        <f t="shared" si="76"/>
      </c>
      <c r="AH245" s="349">
        <f t="shared" si="77"/>
      </c>
      <c r="AI245" s="317">
        <f t="shared" si="78"/>
      </c>
      <c r="AJ245" s="317">
        <f t="shared" si="79"/>
      </c>
      <c r="AK245" s="317">
        <f t="shared" si="80"/>
      </c>
      <c r="AL245" s="339">
        <f t="shared" si="81"/>
      </c>
      <c r="AM245" s="339">
        <f t="shared" si="82"/>
      </c>
      <c r="AN245" s="339">
        <f t="shared" si="83"/>
      </c>
      <c r="AO245" s="339">
        <f t="shared" si="84"/>
      </c>
      <c r="AP245" s="339">
        <f t="shared" si="85"/>
      </c>
      <c r="AQ245" s="339">
        <f t="shared" si="86"/>
      </c>
      <c r="AR245" s="339">
        <f t="shared" si="87"/>
      </c>
      <c r="AS245" s="339">
        <f t="shared" si="88"/>
      </c>
      <c r="AT245" s="338">
        <f t="shared" si="92"/>
      </c>
      <c r="AU245" s="338">
        <f t="shared" si="93"/>
      </c>
      <c r="AV245" s="338">
        <f t="shared" si="94"/>
      </c>
      <c r="AW245" s="338">
        <f t="shared" si="89"/>
      </c>
      <c r="AX245" s="338">
        <f t="shared" si="90"/>
      </c>
      <c r="AY245" s="338">
        <f t="shared" si="91"/>
      </c>
      <c r="AZ245" s="111">
        <f t="shared" si="95"/>
      </c>
    </row>
    <row r="246" spans="1:52" ht="20.25" customHeight="1">
      <c r="A246" s="109"/>
      <c r="P246" s="26"/>
      <c r="Q246" s="27"/>
      <c r="R246" s="91"/>
      <c r="S246" s="91"/>
      <c r="AB246" s="110"/>
      <c r="AC246" s="302">
        <f t="shared" si="72"/>
      </c>
      <c r="AD246" s="317">
        <f t="shared" si="73"/>
      </c>
      <c r="AE246" s="317">
        <f t="shared" si="74"/>
      </c>
      <c r="AF246" s="348">
        <f t="shared" si="75"/>
      </c>
      <c r="AG246" s="348">
        <f t="shared" si="76"/>
      </c>
      <c r="AH246" s="349">
        <f t="shared" si="77"/>
      </c>
      <c r="AI246" s="317">
        <f t="shared" si="78"/>
      </c>
      <c r="AJ246" s="317">
        <f t="shared" si="79"/>
      </c>
      <c r="AK246" s="317">
        <f t="shared" si="80"/>
      </c>
      <c r="AL246" s="339">
        <f t="shared" si="81"/>
      </c>
      <c r="AM246" s="339">
        <f t="shared" si="82"/>
      </c>
      <c r="AN246" s="339">
        <f t="shared" si="83"/>
      </c>
      <c r="AO246" s="339">
        <f t="shared" si="84"/>
      </c>
      <c r="AP246" s="339">
        <f t="shared" si="85"/>
      </c>
      <c r="AQ246" s="339">
        <f t="shared" si="86"/>
      </c>
      <c r="AR246" s="339">
        <f t="shared" si="87"/>
      </c>
      <c r="AS246" s="339">
        <f t="shared" si="88"/>
      </c>
      <c r="AT246" s="338">
        <f t="shared" si="92"/>
      </c>
      <c r="AU246" s="338">
        <f t="shared" si="93"/>
      </c>
      <c r="AV246" s="338">
        <f t="shared" si="94"/>
      </c>
      <c r="AW246" s="338">
        <f t="shared" si="89"/>
      </c>
      <c r="AX246" s="338">
        <f t="shared" si="90"/>
      </c>
      <c r="AY246" s="338">
        <f t="shared" si="91"/>
      </c>
      <c r="AZ246" s="111">
        <f t="shared" si="95"/>
      </c>
    </row>
    <row r="247" spans="30:52" ht="30" customHeight="1">
      <c r="AD247" s="317">
        <f t="shared" si="73"/>
      </c>
      <c r="AE247" s="317">
        <f t="shared" si="74"/>
      </c>
      <c r="AF247" s="348">
        <f t="shared" si="75"/>
      </c>
      <c r="AG247" s="348">
        <f t="shared" si="76"/>
      </c>
      <c r="AH247" s="349">
        <f t="shared" si="77"/>
      </c>
      <c r="AI247" s="317">
        <f t="shared" si="78"/>
      </c>
      <c r="AJ247" s="317">
        <f t="shared" si="79"/>
      </c>
      <c r="AK247" s="317">
        <f t="shared" si="80"/>
      </c>
      <c r="AL247" s="339">
        <f t="shared" si="81"/>
      </c>
      <c r="AM247" s="339">
        <f t="shared" si="82"/>
      </c>
      <c r="AN247" s="339">
        <f t="shared" si="83"/>
      </c>
      <c r="AO247" s="339">
        <f t="shared" si="84"/>
      </c>
      <c r="AP247" s="339">
        <f t="shared" si="85"/>
      </c>
      <c r="AQ247" s="339">
        <f t="shared" si="86"/>
      </c>
      <c r="AR247" s="339">
        <f t="shared" si="87"/>
      </c>
      <c r="AS247" s="339">
        <f t="shared" si="88"/>
      </c>
      <c r="AT247" s="338">
        <f t="shared" si="92"/>
      </c>
      <c r="AU247" s="338">
        <f t="shared" si="93"/>
      </c>
      <c r="AV247" s="338">
        <f t="shared" si="94"/>
      </c>
      <c r="AW247" s="338">
        <f t="shared" si="89"/>
      </c>
      <c r="AX247" s="338">
        <f t="shared" si="90"/>
      </c>
      <c r="AY247" s="338">
        <f t="shared" si="91"/>
      </c>
      <c r="AZ247" s="111">
        <f t="shared" si="95"/>
      </c>
    </row>
    <row r="248" spans="30:52" ht="30" customHeight="1">
      <c r="AD248" s="317">
        <f t="shared" si="73"/>
      </c>
      <c r="AE248" s="317">
        <f t="shared" si="74"/>
      </c>
      <c r="AF248" s="348">
        <f t="shared" si="75"/>
      </c>
      <c r="AG248" s="348">
        <f t="shared" si="76"/>
      </c>
      <c r="AH248" s="349">
        <f t="shared" si="77"/>
      </c>
      <c r="AI248" s="317">
        <f t="shared" si="78"/>
      </c>
      <c r="AJ248" s="317">
        <f t="shared" si="79"/>
      </c>
      <c r="AK248" s="317">
        <f t="shared" si="80"/>
      </c>
      <c r="AL248" s="339">
        <f t="shared" si="81"/>
      </c>
      <c r="AM248" s="339">
        <f t="shared" si="82"/>
      </c>
      <c r="AN248" s="339">
        <f t="shared" si="83"/>
      </c>
      <c r="AO248" s="339">
        <f t="shared" si="84"/>
      </c>
      <c r="AP248" s="339">
        <f t="shared" si="85"/>
      </c>
      <c r="AQ248" s="339">
        <f t="shared" si="86"/>
      </c>
      <c r="AR248" s="339">
        <f t="shared" si="87"/>
      </c>
      <c r="AS248" s="339">
        <f t="shared" si="88"/>
      </c>
      <c r="AT248" s="338">
        <f t="shared" si="92"/>
      </c>
      <c r="AU248" s="338">
        <f t="shared" si="93"/>
      </c>
      <c r="AV248" s="338">
        <f t="shared" si="94"/>
      </c>
      <c r="AW248" s="338">
        <f t="shared" si="89"/>
      </c>
      <c r="AX248" s="338">
        <f t="shared" si="90"/>
      </c>
      <c r="AY248" s="338">
        <f t="shared" si="91"/>
      </c>
      <c r="AZ248" s="111">
        <f t="shared" si="95"/>
      </c>
    </row>
    <row r="249" spans="30:52" ht="30" customHeight="1">
      <c r="AD249" s="317">
        <f t="shared" si="73"/>
      </c>
      <c r="AE249" s="317">
        <f t="shared" si="74"/>
      </c>
      <c r="AF249" s="348">
        <f t="shared" si="75"/>
      </c>
      <c r="AG249" s="348">
        <f t="shared" si="76"/>
      </c>
      <c r="AH249" s="349">
        <f t="shared" si="77"/>
      </c>
      <c r="AI249" s="317">
        <f t="shared" si="78"/>
      </c>
      <c r="AJ249" s="317">
        <f t="shared" si="79"/>
      </c>
      <c r="AK249" s="317">
        <f t="shared" si="80"/>
      </c>
      <c r="AL249" s="339">
        <f t="shared" si="81"/>
      </c>
      <c r="AM249" s="339">
        <f t="shared" si="82"/>
      </c>
      <c r="AN249" s="339">
        <f t="shared" si="83"/>
      </c>
      <c r="AO249" s="339">
        <f t="shared" si="84"/>
      </c>
      <c r="AP249" s="339">
        <f t="shared" si="85"/>
      </c>
      <c r="AQ249" s="339">
        <f t="shared" si="86"/>
      </c>
      <c r="AR249" s="339">
        <f t="shared" si="87"/>
      </c>
      <c r="AS249" s="339">
        <f t="shared" si="88"/>
      </c>
      <c r="AT249" s="338">
        <f t="shared" si="92"/>
      </c>
      <c r="AU249" s="338">
        <f t="shared" si="93"/>
      </c>
      <c r="AV249" s="338">
        <f t="shared" si="94"/>
      </c>
      <c r="AW249" s="338">
        <f t="shared" si="89"/>
      </c>
      <c r="AX249" s="338">
        <f t="shared" si="90"/>
      </c>
      <c r="AY249" s="338">
        <f t="shared" si="91"/>
      </c>
      <c r="AZ249" s="111">
        <f t="shared" si="95"/>
      </c>
    </row>
    <row r="250" spans="30:52" ht="30" customHeight="1">
      <c r="AD250" s="317">
        <f t="shared" si="73"/>
      </c>
      <c r="AE250" s="317">
        <f t="shared" si="74"/>
      </c>
      <c r="AF250" s="348">
        <f t="shared" si="75"/>
      </c>
      <c r="AG250" s="348">
        <f t="shared" si="76"/>
      </c>
      <c r="AH250" s="349">
        <f t="shared" si="77"/>
      </c>
      <c r="AI250" s="317">
        <f t="shared" si="78"/>
      </c>
      <c r="AJ250" s="317">
        <f t="shared" si="79"/>
      </c>
      <c r="AK250" s="317">
        <f t="shared" si="80"/>
      </c>
      <c r="AL250" s="339">
        <f t="shared" si="81"/>
      </c>
      <c r="AM250" s="339">
        <f t="shared" si="82"/>
      </c>
      <c r="AN250" s="339">
        <f t="shared" si="83"/>
      </c>
      <c r="AO250" s="339">
        <f t="shared" si="84"/>
      </c>
      <c r="AP250" s="339">
        <f t="shared" si="85"/>
      </c>
      <c r="AQ250" s="339">
        <f t="shared" si="86"/>
      </c>
      <c r="AR250" s="339">
        <f t="shared" si="87"/>
      </c>
      <c r="AS250" s="339">
        <f t="shared" si="88"/>
      </c>
      <c r="AT250" s="338">
        <f t="shared" si="92"/>
      </c>
      <c r="AU250" s="338">
        <f t="shared" si="93"/>
      </c>
      <c r="AV250" s="338">
        <f t="shared" si="94"/>
      </c>
      <c r="AW250" s="338">
        <f t="shared" si="89"/>
      </c>
      <c r="AX250" s="338">
        <f t="shared" si="90"/>
      </c>
      <c r="AY250" s="338">
        <f t="shared" si="91"/>
      </c>
      <c r="AZ250" s="111">
        <f t="shared" si="95"/>
      </c>
    </row>
    <row r="251" spans="30:52" ht="30" customHeight="1">
      <c r="AD251" s="317">
        <f t="shared" si="73"/>
      </c>
      <c r="AE251" s="317">
        <f t="shared" si="74"/>
      </c>
      <c r="AF251" s="348">
        <f t="shared" si="75"/>
      </c>
      <c r="AG251" s="348">
        <f t="shared" si="76"/>
      </c>
      <c r="AH251" s="349">
        <f t="shared" si="77"/>
      </c>
      <c r="AI251" s="317">
        <f t="shared" si="78"/>
      </c>
      <c r="AJ251" s="317">
        <f t="shared" si="79"/>
      </c>
      <c r="AK251" s="317">
        <f t="shared" si="80"/>
      </c>
      <c r="AL251" s="339">
        <f t="shared" si="81"/>
      </c>
      <c r="AM251" s="339">
        <f t="shared" si="82"/>
      </c>
      <c r="AN251" s="339">
        <f t="shared" si="83"/>
      </c>
      <c r="AO251" s="339">
        <f t="shared" si="84"/>
      </c>
      <c r="AP251" s="339">
        <f t="shared" si="85"/>
      </c>
      <c r="AQ251" s="339">
        <f t="shared" si="86"/>
      </c>
      <c r="AR251" s="339">
        <f t="shared" si="87"/>
      </c>
      <c r="AS251" s="339">
        <f t="shared" si="88"/>
      </c>
      <c r="AT251" s="338">
        <f t="shared" si="92"/>
      </c>
      <c r="AU251" s="338">
        <f t="shared" si="93"/>
      </c>
      <c r="AV251" s="338">
        <f t="shared" si="94"/>
      </c>
      <c r="AW251" s="338">
        <f t="shared" si="89"/>
      </c>
      <c r="AX251" s="338">
        <f t="shared" si="90"/>
      </c>
      <c r="AY251" s="338">
        <f t="shared" si="91"/>
      </c>
      <c r="AZ251" s="111">
        <f t="shared" si="95"/>
      </c>
    </row>
    <row r="252" spans="30:52" ht="30" customHeight="1">
      <c r="AD252" s="317">
        <f t="shared" si="73"/>
      </c>
      <c r="AE252" s="317">
        <f t="shared" si="74"/>
      </c>
      <c r="AF252" s="348">
        <f t="shared" si="75"/>
      </c>
      <c r="AG252" s="348">
        <f t="shared" si="76"/>
      </c>
      <c r="AH252" s="349">
        <f t="shared" si="77"/>
      </c>
      <c r="AI252" s="317">
        <f t="shared" si="78"/>
      </c>
      <c r="AJ252" s="317">
        <f t="shared" si="79"/>
      </c>
      <c r="AK252" s="317">
        <f t="shared" si="80"/>
      </c>
      <c r="AL252" s="339">
        <f t="shared" si="81"/>
      </c>
      <c r="AM252" s="339">
        <f t="shared" si="82"/>
      </c>
      <c r="AN252" s="339">
        <f t="shared" si="83"/>
      </c>
      <c r="AO252" s="339">
        <f t="shared" si="84"/>
      </c>
      <c r="AP252" s="339">
        <f t="shared" si="85"/>
      </c>
      <c r="AQ252" s="339">
        <f t="shared" si="86"/>
      </c>
      <c r="AR252" s="339">
        <f t="shared" si="87"/>
      </c>
      <c r="AS252" s="339">
        <f t="shared" si="88"/>
      </c>
      <c r="AT252" s="338">
        <f t="shared" si="92"/>
      </c>
      <c r="AU252" s="338">
        <f t="shared" si="93"/>
      </c>
      <c r="AV252" s="338">
        <f t="shared" si="94"/>
      </c>
      <c r="AW252" s="338">
        <f t="shared" si="89"/>
      </c>
      <c r="AX252" s="338">
        <f t="shared" si="90"/>
      </c>
      <c r="AY252" s="338">
        <f t="shared" si="91"/>
      </c>
      <c r="AZ252" s="111">
        <f t="shared" si="95"/>
      </c>
    </row>
    <row r="253" spans="30:52" ht="30" customHeight="1">
      <c r="AD253" s="317">
        <f t="shared" si="73"/>
      </c>
      <c r="AE253" s="317">
        <f t="shared" si="74"/>
      </c>
      <c r="AF253" s="348">
        <f t="shared" si="75"/>
      </c>
      <c r="AG253" s="348">
        <f t="shared" si="76"/>
      </c>
      <c r="AH253" s="349">
        <f t="shared" si="77"/>
      </c>
      <c r="AI253" s="317">
        <f t="shared" si="78"/>
      </c>
      <c r="AJ253" s="317">
        <f t="shared" si="79"/>
      </c>
      <c r="AK253" s="317">
        <f t="shared" si="80"/>
      </c>
      <c r="AL253" s="339">
        <f t="shared" si="81"/>
      </c>
      <c r="AM253" s="339">
        <f t="shared" si="82"/>
      </c>
      <c r="AN253" s="339">
        <f t="shared" si="83"/>
      </c>
      <c r="AO253" s="339">
        <f t="shared" si="84"/>
      </c>
      <c r="AP253" s="339">
        <f t="shared" si="85"/>
      </c>
      <c r="AQ253" s="339">
        <f t="shared" si="86"/>
      </c>
      <c r="AR253" s="339">
        <f t="shared" si="87"/>
      </c>
      <c r="AS253" s="339">
        <f t="shared" si="88"/>
      </c>
      <c r="AT253" s="338">
        <f t="shared" si="92"/>
      </c>
      <c r="AU253" s="338">
        <f t="shared" si="93"/>
      </c>
      <c r="AV253" s="338">
        <f t="shared" si="94"/>
      </c>
      <c r="AW253" s="338">
        <f t="shared" si="89"/>
      </c>
      <c r="AX253" s="338">
        <f t="shared" si="90"/>
      </c>
      <c r="AY253" s="338">
        <f t="shared" si="91"/>
      </c>
      <c r="AZ253" s="111">
        <f t="shared" si="95"/>
      </c>
    </row>
    <row r="254" spans="30:52" ht="30" customHeight="1">
      <c r="AD254" s="317">
        <f t="shared" si="73"/>
      </c>
      <c r="AE254" s="317">
        <f t="shared" si="74"/>
      </c>
      <c r="AF254" s="348">
        <f t="shared" si="75"/>
      </c>
      <c r="AG254" s="348">
        <f t="shared" si="76"/>
      </c>
      <c r="AH254" s="349">
        <f t="shared" si="77"/>
      </c>
      <c r="AI254" s="317">
        <f t="shared" si="78"/>
      </c>
      <c r="AJ254" s="317">
        <f t="shared" si="79"/>
      </c>
      <c r="AK254" s="317">
        <f t="shared" si="80"/>
      </c>
      <c r="AL254" s="339">
        <f t="shared" si="81"/>
      </c>
      <c r="AM254" s="339">
        <f t="shared" si="82"/>
      </c>
      <c r="AN254" s="339">
        <f t="shared" si="83"/>
      </c>
      <c r="AO254" s="339">
        <f t="shared" si="84"/>
      </c>
      <c r="AP254" s="339">
        <f t="shared" si="85"/>
      </c>
      <c r="AQ254" s="339">
        <f t="shared" si="86"/>
      </c>
      <c r="AR254" s="339">
        <f t="shared" si="87"/>
      </c>
      <c r="AS254" s="339">
        <f t="shared" si="88"/>
      </c>
      <c r="AT254" s="338">
        <f t="shared" si="92"/>
      </c>
      <c r="AU254" s="338">
        <f t="shared" si="93"/>
      </c>
      <c r="AV254" s="338">
        <f t="shared" si="94"/>
      </c>
      <c r="AW254" s="338">
        <f t="shared" si="89"/>
      </c>
      <c r="AX254" s="338">
        <f t="shared" si="90"/>
      </c>
      <c r="AY254" s="338">
        <f t="shared" si="91"/>
      </c>
      <c r="AZ254" s="111">
        <f t="shared" si="95"/>
      </c>
    </row>
    <row r="255" spans="30:52" ht="30" customHeight="1">
      <c r="AD255" s="317">
        <f t="shared" si="73"/>
      </c>
      <c r="AE255" s="317">
        <f t="shared" si="74"/>
      </c>
      <c r="AF255" s="348">
        <f t="shared" si="75"/>
      </c>
      <c r="AG255" s="348">
        <f t="shared" si="76"/>
      </c>
      <c r="AH255" s="349">
        <f t="shared" si="77"/>
      </c>
      <c r="AI255" s="317">
        <f t="shared" si="78"/>
      </c>
      <c r="AJ255" s="317">
        <f t="shared" si="79"/>
      </c>
      <c r="AK255" s="317">
        <f t="shared" si="80"/>
      </c>
      <c r="AL255" s="339">
        <f t="shared" si="81"/>
      </c>
      <c r="AM255" s="339">
        <f t="shared" si="82"/>
      </c>
      <c r="AN255" s="339">
        <f t="shared" si="83"/>
      </c>
      <c r="AO255" s="339">
        <f t="shared" si="84"/>
      </c>
      <c r="AP255" s="339">
        <f t="shared" si="85"/>
      </c>
      <c r="AQ255" s="339">
        <f t="shared" si="86"/>
      </c>
      <c r="AR255" s="339">
        <f t="shared" si="87"/>
      </c>
      <c r="AS255" s="339">
        <f t="shared" si="88"/>
      </c>
      <c r="AT255" s="338">
        <f t="shared" si="92"/>
      </c>
      <c r="AU255" s="338">
        <f t="shared" si="93"/>
      </c>
      <c r="AV255" s="338">
        <f t="shared" si="94"/>
      </c>
      <c r="AW255" s="338">
        <f t="shared" si="89"/>
      </c>
      <c r="AX255" s="338">
        <f t="shared" si="90"/>
      </c>
      <c r="AY255" s="338">
        <f t="shared" si="91"/>
      </c>
      <c r="AZ255" s="111">
        <f t="shared" si="95"/>
      </c>
    </row>
    <row r="256" spans="30:52" ht="30" customHeight="1">
      <c r="AD256" s="317">
        <f t="shared" si="73"/>
      </c>
      <c r="AE256" s="317">
        <f t="shared" si="74"/>
      </c>
      <c r="AF256" s="348">
        <f t="shared" si="75"/>
      </c>
      <c r="AG256" s="348">
        <f t="shared" si="76"/>
      </c>
      <c r="AH256" s="349">
        <f t="shared" si="77"/>
      </c>
      <c r="AI256" s="317">
        <f t="shared" si="78"/>
      </c>
      <c r="AJ256" s="317">
        <f t="shared" si="79"/>
      </c>
      <c r="AK256" s="317">
        <f t="shared" si="80"/>
      </c>
      <c r="AL256" s="339">
        <f t="shared" si="81"/>
      </c>
      <c r="AM256" s="339">
        <f t="shared" si="82"/>
      </c>
      <c r="AN256" s="339">
        <f t="shared" si="83"/>
      </c>
      <c r="AO256" s="339">
        <f t="shared" si="84"/>
      </c>
      <c r="AP256" s="339">
        <f t="shared" si="85"/>
      </c>
      <c r="AQ256" s="339">
        <f t="shared" si="86"/>
      </c>
      <c r="AR256" s="339">
        <f t="shared" si="87"/>
      </c>
      <c r="AS256" s="339">
        <f t="shared" si="88"/>
      </c>
      <c r="AT256" s="338">
        <f t="shared" si="92"/>
      </c>
      <c r="AU256" s="338">
        <f t="shared" si="93"/>
      </c>
      <c r="AV256" s="338">
        <f t="shared" si="94"/>
      </c>
      <c r="AW256" s="338">
        <f t="shared" si="89"/>
      </c>
      <c r="AX256" s="338">
        <f t="shared" si="90"/>
      </c>
      <c r="AY256" s="338">
        <f t="shared" si="91"/>
      </c>
      <c r="AZ256" s="111">
        <f t="shared" si="95"/>
      </c>
    </row>
    <row r="257" spans="30:52" ht="30" customHeight="1">
      <c r="AD257" s="317">
        <f t="shared" si="73"/>
      </c>
      <c r="AE257" s="317">
        <f t="shared" si="74"/>
      </c>
      <c r="AF257" s="348">
        <f t="shared" si="75"/>
      </c>
      <c r="AG257" s="348">
        <f t="shared" si="76"/>
      </c>
      <c r="AH257" s="349">
        <f t="shared" si="77"/>
      </c>
      <c r="AI257" s="317">
        <f t="shared" si="78"/>
      </c>
      <c r="AJ257" s="317">
        <f t="shared" si="79"/>
      </c>
      <c r="AK257" s="317">
        <f t="shared" si="80"/>
      </c>
      <c r="AL257" s="339">
        <f t="shared" si="81"/>
      </c>
      <c r="AM257" s="339">
        <f t="shared" si="82"/>
      </c>
      <c r="AN257" s="339">
        <f t="shared" si="83"/>
      </c>
      <c r="AO257" s="339">
        <f t="shared" si="84"/>
      </c>
      <c r="AP257" s="339">
        <f t="shared" si="85"/>
      </c>
      <c r="AQ257" s="339">
        <f t="shared" si="86"/>
      </c>
      <c r="AR257" s="339">
        <f t="shared" si="87"/>
      </c>
      <c r="AS257" s="339">
        <f t="shared" si="88"/>
      </c>
      <c r="AT257" s="338">
        <f t="shared" si="92"/>
      </c>
      <c r="AU257" s="338">
        <f t="shared" si="93"/>
      </c>
      <c r="AV257" s="338">
        <f t="shared" si="94"/>
      </c>
      <c r="AW257" s="338">
        <f t="shared" si="89"/>
      </c>
      <c r="AX257" s="338">
        <f t="shared" si="90"/>
      </c>
      <c r="AY257" s="338">
        <f t="shared" si="91"/>
      </c>
      <c r="AZ257" s="111">
        <f t="shared" si="95"/>
      </c>
    </row>
    <row r="258" spans="30:52" ht="30" customHeight="1">
      <c r="AD258" s="317">
        <f t="shared" si="73"/>
      </c>
      <c r="AE258" s="317">
        <f t="shared" si="74"/>
      </c>
      <c r="AF258" s="348">
        <f t="shared" si="75"/>
      </c>
      <c r="AG258" s="348">
        <f t="shared" si="76"/>
      </c>
      <c r="AH258" s="349">
        <f t="shared" si="77"/>
      </c>
      <c r="AI258" s="317">
        <f t="shared" si="78"/>
      </c>
      <c r="AJ258" s="317">
        <f t="shared" si="79"/>
      </c>
      <c r="AK258" s="317">
        <f t="shared" si="80"/>
      </c>
      <c r="AL258" s="339">
        <f t="shared" si="81"/>
      </c>
      <c r="AM258" s="339">
        <f t="shared" si="82"/>
      </c>
      <c r="AN258" s="339">
        <f t="shared" si="83"/>
      </c>
      <c r="AO258" s="339">
        <f t="shared" si="84"/>
      </c>
      <c r="AP258" s="339">
        <f t="shared" si="85"/>
      </c>
      <c r="AQ258" s="339">
        <f t="shared" si="86"/>
      </c>
      <c r="AR258" s="339">
        <f t="shared" si="87"/>
      </c>
      <c r="AS258" s="339">
        <f t="shared" si="88"/>
      </c>
      <c r="AT258" s="338">
        <f t="shared" si="92"/>
      </c>
      <c r="AU258" s="338">
        <f t="shared" si="93"/>
      </c>
      <c r="AV258" s="338">
        <f t="shared" si="94"/>
      </c>
      <c r="AW258" s="338">
        <f t="shared" si="89"/>
      </c>
      <c r="AX258" s="338">
        <f t="shared" si="90"/>
      </c>
      <c r="AY258" s="338">
        <f t="shared" si="91"/>
      </c>
      <c r="AZ258" s="111">
        <f t="shared" si="95"/>
      </c>
    </row>
    <row r="259" spans="30:52" ht="30" customHeight="1">
      <c r="AD259" s="317">
        <f t="shared" si="73"/>
      </c>
      <c r="AE259" s="317">
        <f t="shared" si="74"/>
      </c>
      <c r="AF259" s="348">
        <f t="shared" si="75"/>
      </c>
      <c r="AG259" s="348">
        <f t="shared" si="76"/>
      </c>
      <c r="AH259" s="349">
        <f t="shared" si="77"/>
      </c>
      <c r="AI259" s="317">
        <f t="shared" si="78"/>
      </c>
      <c r="AJ259" s="317">
        <f t="shared" si="79"/>
      </c>
      <c r="AK259" s="317">
        <f t="shared" si="80"/>
      </c>
      <c r="AL259" s="339">
        <f t="shared" si="81"/>
      </c>
      <c r="AM259" s="339">
        <f t="shared" si="82"/>
      </c>
      <c r="AN259" s="339">
        <f t="shared" si="83"/>
      </c>
      <c r="AO259" s="339">
        <f t="shared" si="84"/>
      </c>
      <c r="AP259" s="339">
        <f t="shared" si="85"/>
      </c>
      <c r="AQ259" s="339">
        <f t="shared" si="86"/>
      </c>
      <c r="AR259" s="339">
        <f t="shared" si="87"/>
      </c>
      <c r="AS259" s="339">
        <f t="shared" si="88"/>
      </c>
      <c r="AT259" s="338">
        <f t="shared" si="92"/>
      </c>
      <c r="AU259" s="338">
        <f t="shared" si="93"/>
      </c>
      <c r="AV259" s="338">
        <f t="shared" si="94"/>
      </c>
      <c r="AW259" s="338">
        <f t="shared" si="89"/>
      </c>
      <c r="AX259" s="338">
        <f t="shared" si="90"/>
      </c>
      <c r="AY259" s="338">
        <f t="shared" si="91"/>
      </c>
      <c r="AZ259" s="111">
        <f t="shared" si="95"/>
      </c>
    </row>
    <row r="260" spans="30:52" ht="30" customHeight="1">
      <c r="AD260" s="317">
        <f t="shared" si="73"/>
      </c>
      <c r="AE260" s="317">
        <f t="shared" si="74"/>
      </c>
      <c r="AF260" s="348">
        <f t="shared" si="75"/>
      </c>
      <c r="AG260" s="348">
        <f t="shared" si="76"/>
      </c>
      <c r="AH260" s="349">
        <f t="shared" si="77"/>
      </c>
      <c r="AI260" s="317">
        <f t="shared" si="78"/>
      </c>
      <c r="AJ260" s="317">
        <f t="shared" si="79"/>
      </c>
      <c r="AK260" s="317">
        <f t="shared" si="80"/>
      </c>
      <c r="AL260" s="339">
        <f t="shared" si="81"/>
      </c>
      <c r="AM260" s="339">
        <f t="shared" si="82"/>
      </c>
      <c r="AN260" s="339">
        <f t="shared" si="83"/>
      </c>
      <c r="AO260" s="339">
        <f t="shared" si="84"/>
      </c>
      <c r="AP260" s="339">
        <f t="shared" si="85"/>
      </c>
      <c r="AQ260" s="339">
        <f t="shared" si="86"/>
      </c>
      <c r="AR260" s="339">
        <f t="shared" si="87"/>
      </c>
      <c r="AS260" s="339">
        <f t="shared" si="88"/>
      </c>
      <c r="AT260" s="338">
        <f t="shared" si="92"/>
      </c>
      <c r="AU260" s="338">
        <f t="shared" si="93"/>
      </c>
      <c r="AV260" s="338">
        <f t="shared" si="94"/>
      </c>
      <c r="AW260" s="338">
        <f t="shared" si="89"/>
      </c>
      <c r="AX260" s="338">
        <f t="shared" si="90"/>
      </c>
      <c r="AY260" s="338">
        <f t="shared" si="91"/>
      </c>
      <c r="AZ260" s="111">
        <f t="shared" si="95"/>
      </c>
    </row>
    <row r="261" spans="30:52" ht="30" customHeight="1">
      <c r="AD261" s="317">
        <f t="shared" si="73"/>
      </c>
      <c r="AE261" s="317">
        <f t="shared" si="74"/>
      </c>
      <c r="AF261" s="348">
        <f t="shared" si="75"/>
      </c>
      <c r="AG261" s="348">
        <f t="shared" si="76"/>
      </c>
      <c r="AH261" s="349">
        <f t="shared" si="77"/>
      </c>
      <c r="AI261" s="317">
        <f t="shared" si="78"/>
      </c>
      <c r="AJ261" s="317">
        <f t="shared" si="79"/>
      </c>
      <c r="AK261" s="317">
        <f t="shared" si="80"/>
      </c>
      <c r="AL261" s="339">
        <f t="shared" si="81"/>
      </c>
      <c r="AM261" s="339">
        <f t="shared" si="82"/>
      </c>
      <c r="AN261" s="339">
        <f t="shared" si="83"/>
      </c>
      <c r="AO261" s="339">
        <f t="shared" si="84"/>
      </c>
      <c r="AP261" s="339">
        <f t="shared" si="85"/>
      </c>
      <c r="AQ261" s="339">
        <f t="shared" si="86"/>
      </c>
      <c r="AR261" s="339">
        <f t="shared" si="87"/>
      </c>
      <c r="AS261" s="339">
        <f t="shared" si="88"/>
      </c>
      <c r="AT261" s="338">
        <f t="shared" si="92"/>
      </c>
      <c r="AU261" s="338">
        <f t="shared" si="93"/>
      </c>
      <c r="AV261" s="338">
        <f t="shared" si="94"/>
      </c>
      <c r="AW261" s="338">
        <f t="shared" si="89"/>
      </c>
      <c r="AX261" s="338">
        <f t="shared" si="90"/>
      </c>
      <c r="AY261" s="338">
        <f t="shared" si="91"/>
      </c>
      <c r="AZ261" s="111">
        <f t="shared" si="95"/>
      </c>
    </row>
    <row r="262" spans="30:52" ht="30" customHeight="1">
      <c r="AD262" s="317">
        <f t="shared" si="73"/>
      </c>
      <c r="AE262" s="317">
        <f t="shared" si="74"/>
      </c>
      <c r="AF262" s="348">
        <f t="shared" si="75"/>
      </c>
      <c r="AG262" s="348">
        <f t="shared" si="76"/>
      </c>
      <c r="AH262" s="349">
        <f t="shared" si="77"/>
      </c>
      <c r="AI262" s="317">
        <f t="shared" si="78"/>
      </c>
      <c r="AJ262" s="317">
        <f t="shared" si="79"/>
      </c>
      <c r="AK262" s="317">
        <f t="shared" si="80"/>
      </c>
      <c r="AL262" s="339">
        <f t="shared" si="81"/>
      </c>
      <c r="AM262" s="339">
        <f t="shared" si="82"/>
      </c>
      <c r="AN262" s="339">
        <f t="shared" si="83"/>
      </c>
      <c r="AO262" s="339">
        <f t="shared" si="84"/>
      </c>
      <c r="AP262" s="339">
        <f t="shared" si="85"/>
      </c>
      <c r="AQ262" s="339">
        <f t="shared" si="86"/>
      </c>
      <c r="AR262" s="339">
        <f t="shared" si="87"/>
      </c>
      <c r="AS262" s="339">
        <f t="shared" si="88"/>
      </c>
      <c r="AT262" s="338">
        <f t="shared" si="92"/>
      </c>
      <c r="AU262" s="338">
        <f t="shared" si="93"/>
      </c>
      <c r="AV262" s="338">
        <f t="shared" si="94"/>
      </c>
      <c r="AW262" s="338">
        <f t="shared" si="89"/>
      </c>
      <c r="AX262" s="338">
        <f t="shared" si="90"/>
      </c>
      <c r="AY262" s="338">
        <f t="shared" si="91"/>
      </c>
      <c r="AZ262" s="111">
        <f t="shared" si="95"/>
      </c>
    </row>
    <row r="263" spans="30:52" ht="30" customHeight="1">
      <c r="AD263" s="317">
        <f t="shared" si="73"/>
      </c>
      <c r="AE263" s="317">
        <f t="shared" si="74"/>
      </c>
      <c r="AF263" s="348">
        <f t="shared" si="75"/>
      </c>
      <c r="AG263" s="348">
        <f t="shared" si="76"/>
      </c>
      <c r="AH263" s="349">
        <f t="shared" si="77"/>
      </c>
      <c r="AI263" s="317">
        <f t="shared" si="78"/>
      </c>
      <c r="AJ263" s="317">
        <f t="shared" si="79"/>
      </c>
      <c r="AK263" s="317">
        <f t="shared" si="80"/>
      </c>
      <c r="AL263" s="339">
        <f t="shared" si="81"/>
      </c>
      <c r="AM263" s="339">
        <f t="shared" si="82"/>
      </c>
      <c r="AN263" s="339">
        <f t="shared" si="83"/>
      </c>
      <c r="AO263" s="339">
        <f t="shared" si="84"/>
      </c>
      <c r="AP263" s="339">
        <f t="shared" si="85"/>
      </c>
      <c r="AQ263" s="339">
        <f t="shared" si="86"/>
      </c>
      <c r="AR263" s="339">
        <f t="shared" si="87"/>
      </c>
      <c r="AS263" s="339">
        <f t="shared" si="88"/>
      </c>
      <c r="AT263" s="338">
        <f t="shared" si="92"/>
      </c>
      <c r="AU263" s="338">
        <f t="shared" si="93"/>
      </c>
      <c r="AV263" s="338">
        <f t="shared" si="94"/>
      </c>
      <c r="AW263" s="338">
        <f t="shared" si="89"/>
      </c>
      <c r="AX263" s="338">
        <f t="shared" si="90"/>
      </c>
      <c r="AY263" s="338">
        <f t="shared" si="91"/>
      </c>
      <c r="AZ263" s="111">
        <f t="shared" si="95"/>
      </c>
    </row>
    <row r="264" spans="30:52" ht="30" customHeight="1">
      <c r="AD264" s="317">
        <f t="shared" si="73"/>
      </c>
      <c r="AE264" s="317">
        <f t="shared" si="74"/>
      </c>
      <c r="AF264" s="348">
        <f t="shared" si="75"/>
      </c>
      <c r="AG264" s="348">
        <f t="shared" si="76"/>
      </c>
      <c r="AH264" s="349">
        <f t="shared" si="77"/>
      </c>
      <c r="AI264" s="317">
        <f t="shared" si="78"/>
      </c>
      <c r="AJ264" s="317">
        <f t="shared" si="79"/>
      </c>
      <c r="AK264" s="317">
        <f t="shared" si="80"/>
      </c>
      <c r="AL264" s="339">
        <f t="shared" si="81"/>
      </c>
      <c r="AM264" s="339">
        <f t="shared" si="82"/>
      </c>
      <c r="AN264" s="339">
        <f t="shared" si="83"/>
      </c>
      <c r="AO264" s="339">
        <f t="shared" si="84"/>
      </c>
      <c r="AP264" s="339">
        <f t="shared" si="85"/>
      </c>
      <c r="AQ264" s="339">
        <f t="shared" si="86"/>
      </c>
      <c r="AR264" s="339">
        <f t="shared" si="87"/>
      </c>
      <c r="AS264" s="339">
        <f t="shared" si="88"/>
      </c>
      <c r="AT264" s="338">
        <f t="shared" si="92"/>
      </c>
      <c r="AU264" s="338">
        <f t="shared" si="93"/>
      </c>
      <c r="AV264" s="338">
        <f t="shared" si="94"/>
      </c>
      <c r="AW264" s="338">
        <f t="shared" si="89"/>
      </c>
      <c r="AX264" s="338">
        <f t="shared" si="90"/>
      </c>
      <c r="AY264" s="338">
        <f t="shared" si="91"/>
      </c>
      <c r="AZ264" s="111">
        <f t="shared" si="95"/>
      </c>
    </row>
    <row r="265" spans="30:52" ht="30" customHeight="1">
      <c r="AD265" s="317">
        <f t="shared" si="73"/>
      </c>
      <c r="AE265" s="317">
        <f t="shared" si="74"/>
      </c>
      <c r="AF265" s="348">
        <f t="shared" si="75"/>
      </c>
      <c r="AG265" s="348">
        <f t="shared" si="76"/>
      </c>
      <c r="AH265" s="349">
        <f t="shared" si="77"/>
      </c>
      <c r="AI265" s="317">
        <f t="shared" si="78"/>
      </c>
      <c r="AJ265" s="317">
        <f t="shared" si="79"/>
      </c>
      <c r="AK265" s="317">
        <f t="shared" si="80"/>
      </c>
      <c r="AL265" s="339">
        <f t="shared" si="81"/>
      </c>
      <c r="AM265" s="339">
        <f t="shared" si="82"/>
      </c>
      <c r="AN265" s="339">
        <f t="shared" si="83"/>
      </c>
      <c r="AO265" s="339">
        <f t="shared" si="84"/>
      </c>
      <c r="AP265" s="339">
        <f t="shared" si="85"/>
      </c>
      <c r="AQ265" s="339">
        <f t="shared" si="86"/>
      </c>
      <c r="AR265" s="339">
        <f t="shared" si="87"/>
      </c>
      <c r="AS265" s="339">
        <f t="shared" si="88"/>
      </c>
      <c r="AT265" s="338">
        <f t="shared" si="92"/>
      </c>
      <c r="AU265" s="338">
        <f t="shared" si="93"/>
      </c>
      <c r="AV265" s="338">
        <f t="shared" si="94"/>
      </c>
      <c r="AW265" s="338">
        <f t="shared" si="89"/>
      </c>
      <c r="AX265" s="338">
        <f t="shared" si="90"/>
      </c>
      <c r="AY265" s="338">
        <f t="shared" si="91"/>
      </c>
      <c r="AZ265" s="111">
        <f t="shared" si="95"/>
      </c>
    </row>
    <row r="266" spans="30:52" ht="30" customHeight="1">
      <c r="AD266" s="317">
        <f t="shared" si="73"/>
      </c>
      <c r="AE266" s="317">
        <f t="shared" si="74"/>
      </c>
      <c r="AF266" s="348">
        <f t="shared" si="75"/>
      </c>
      <c r="AG266" s="348">
        <f t="shared" si="76"/>
      </c>
      <c r="AH266" s="349">
        <f t="shared" si="77"/>
      </c>
      <c r="AI266" s="317">
        <f t="shared" si="78"/>
      </c>
      <c r="AJ266" s="317">
        <f t="shared" si="79"/>
      </c>
      <c r="AK266" s="317">
        <f t="shared" si="80"/>
      </c>
      <c r="AL266" s="339">
        <f t="shared" si="81"/>
      </c>
      <c r="AM266" s="339">
        <f t="shared" si="82"/>
      </c>
      <c r="AN266" s="339">
        <f t="shared" si="83"/>
      </c>
      <c r="AO266" s="339">
        <f t="shared" si="84"/>
      </c>
      <c r="AP266" s="339">
        <f t="shared" si="85"/>
      </c>
      <c r="AQ266" s="339">
        <f t="shared" si="86"/>
      </c>
      <c r="AR266" s="339">
        <f t="shared" si="87"/>
      </c>
      <c r="AS266" s="339">
        <f t="shared" si="88"/>
      </c>
      <c r="AT266" s="338">
        <f t="shared" si="92"/>
      </c>
      <c r="AU266" s="338">
        <f t="shared" si="93"/>
      </c>
      <c r="AV266" s="338">
        <f t="shared" si="94"/>
      </c>
      <c r="AW266" s="338">
        <f t="shared" si="89"/>
      </c>
      <c r="AX266" s="338">
        <f t="shared" si="90"/>
      </c>
      <c r="AY266" s="338">
        <f t="shared" si="91"/>
      </c>
      <c r="AZ266" s="111">
        <f t="shared" si="95"/>
      </c>
    </row>
    <row r="267" spans="30:52" ht="30" customHeight="1">
      <c r="AD267" s="317">
        <f t="shared" si="73"/>
      </c>
      <c r="AE267" s="317">
        <f t="shared" si="74"/>
      </c>
      <c r="AF267" s="348">
        <f t="shared" si="75"/>
      </c>
      <c r="AG267" s="348">
        <f t="shared" si="76"/>
      </c>
      <c r="AH267" s="349">
        <f t="shared" si="77"/>
      </c>
      <c r="AI267" s="317">
        <f t="shared" si="78"/>
      </c>
      <c r="AJ267" s="317">
        <f t="shared" si="79"/>
      </c>
      <c r="AK267" s="317">
        <f t="shared" si="80"/>
      </c>
      <c r="AL267" s="339">
        <f t="shared" si="81"/>
      </c>
      <c r="AM267" s="339">
        <f t="shared" si="82"/>
      </c>
      <c r="AN267" s="339">
        <f t="shared" si="83"/>
      </c>
      <c r="AO267" s="339">
        <f t="shared" si="84"/>
      </c>
      <c r="AP267" s="339">
        <f t="shared" si="85"/>
      </c>
      <c r="AQ267" s="339">
        <f t="shared" si="86"/>
      </c>
      <c r="AR267" s="339">
        <f t="shared" si="87"/>
      </c>
      <c r="AS267" s="339">
        <f t="shared" si="88"/>
      </c>
      <c r="AT267" s="338">
        <f t="shared" si="92"/>
      </c>
      <c r="AU267" s="338">
        <f t="shared" si="93"/>
      </c>
      <c r="AV267" s="338">
        <f t="shared" si="94"/>
      </c>
      <c r="AW267" s="338">
        <f t="shared" si="89"/>
      </c>
      <c r="AX267" s="338">
        <f t="shared" si="90"/>
      </c>
      <c r="AY267" s="338">
        <f t="shared" si="91"/>
      </c>
      <c r="AZ267" s="111">
        <f t="shared" si="95"/>
      </c>
    </row>
    <row r="268" spans="30:52" ht="30" customHeight="1">
      <c r="AD268" s="317">
        <f t="shared" si="73"/>
      </c>
      <c r="AE268" s="317">
        <f t="shared" si="74"/>
      </c>
      <c r="AF268" s="348">
        <f t="shared" si="75"/>
      </c>
      <c r="AG268" s="348">
        <f t="shared" si="76"/>
      </c>
      <c r="AH268" s="349">
        <f t="shared" si="77"/>
      </c>
      <c r="AI268" s="317">
        <f t="shared" si="78"/>
      </c>
      <c r="AJ268" s="317">
        <f t="shared" si="79"/>
      </c>
      <c r="AK268" s="317">
        <f t="shared" si="80"/>
      </c>
      <c r="AL268" s="339">
        <f t="shared" si="81"/>
      </c>
      <c r="AM268" s="339">
        <f t="shared" si="82"/>
      </c>
      <c r="AN268" s="339">
        <f t="shared" si="83"/>
      </c>
      <c r="AO268" s="339">
        <f t="shared" si="84"/>
      </c>
      <c r="AP268" s="339">
        <f t="shared" si="85"/>
      </c>
      <c r="AQ268" s="339">
        <f t="shared" si="86"/>
      </c>
      <c r="AR268" s="339">
        <f t="shared" si="87"/>
      </c>
      <c r="AS268" s="339">
        <f t="shared" si="88"/>
      </c>
      <c r="AT268" s="338">
        <f t="shared" si="92"/>
      </c>
      <c r="AU268" s="338">
        <f t="shared" si="93"/>
      </c>
      <c r="AV268" s="338">
        <f t="shared" si="94"/>
      </c>
      <c r="AW268" s="338">
        <f t="shared" si="89"/>
      </c>
      <c r="AX268" s="338">
        <f t="shared" si="90"/>
      </c>
      <c r="AY268" s="338">
        <f t="shared" si="91"/>
      </c>
      <c r="AZ268" s="111">
        <f t="shared" si="95"/>
      </c>
    </row>
    <row r="269" spans="30:52" ht="30" customHeight="1">
      <c r="AD269" s="317">
        <f t="shared" si="73"/>
      </c>
      <c r="AE269" s="317">
        <f t="shared" si="74"/>
      </c>
      <c r="AF269" s="348">
        <f t="shared" si="75"/>
      </c>
      <c r="AG269" s="348">
        <f t="shared" si="76"/>
      </c>
      <c r="AH269" s="349">
        <f t="shared" si="77"/>
      </c>
      <c r="AI269" s="317">
        <f t="shared" si="78"/>
      </c>
      <c r="AJ269" s="317">
        <f t="shared" si="79"/>
      </c>
      <c r="AK269" s="317">
        <f t="shared" si="80"/>
      </c>
      <c r="AL269" s="339">
        <f t="shared" si="81"/>
      </c>
      <c r="AM269" s="339">
        <f t="shared" si="82"/>
      </c>
      <c r="AN269" s="339">
        <f t="shared" si="83"/>
      </c>
      <c r="AO269" s="339">
        <f t="shared" si="84"/>
      </c>
      <c r="AP269" s="339">
        <f t="shared" si="85"/>
      </c>
      <c r="AQ269" s="339">
        <f t="shared" si="86"/>
      </c>
      <c r="AR269" s="339">
        <f t="shared" si="87"/>
      </c>
      <c r="AS269" s="339">
        <f t="shared" si="88"/>
      </c>
      <c r="AT269" s="338">
        <f t="shared" si="92"/>
      </c>
      <c r="AU269" s="338">
        <f t="shared" si="93"/>
      </c>
      <c r="AV269" s="338">
        <f t="shared" si="94"/>
      </c>
      <c r="AW269" s="338">
        <f t="shared" si="89"/>
      </c>
      <c r="AX269" s="338">
        <f t="shared" si="90"/>
      </c>
      <c r="AY269" s="338">
        <f t="shared" si="91"/>
      </c>
      <c r="AZ269" s="111">
        <f t="shared" si="95"/>
      </c>
    </row>
    <row r="270" spans="30:52" ht="30" customHeight="1">
      <c r="AD270" s="317">
        <f t="shared" si="73"/>
      </c>
      <c r="AE270" s="317">
        <f t="shared" si="74"/>
      </c>
      <c r="AF270" s="348">
        <f t="shared" si="75"/>
      </c>
      <c r="AG270" s="348">
        <f t="shared" si="76"/>
      </c>
      <c r="AH270" s="349">
        <f t="shared" si="77"/>
      </c>
      <c r="AI270" s="317">
        <f t="shared" si="78"/>
      </c>
      <c r="AJ270" s="317">
        <f t="shared" si="79"/>
      </c>
      <c r="AK270" s="317">
        <f t="shared" si="80"/>
      </c>
      <c r="AL270" s="339">
        <f t="shared" si="81"/>
      </c>
      <c r="AM270" s="339">
        <f t="shared" si="82"/>
      </c>
      <c r="AN270" s="339">
        <f t="shared" si="83"/>
      </c>
      <c r="AO270" s="339">
        <f t="shared" si="84"/>
      </c>
      <c r="AP270" s="339">
        <f t="shared" si="85"/>
      </c>
      <c r="AQ270" s="339">
        <f t="shared" si="86"/>
      </c>
      <c r="AR270" s="339">
        <f t="shared" si="87"/>
      </c>
      <c r="AS270" s="339">
        <f t="shared" si="88"/>
      </c>
      <c r="AT270" s="338">
        <f t="shared" si="92"/>
      </c>
      <c r="AU270" s="338">
        <f t="shared" si="93"/>
      </c>
      <c r="AV270" s="338">
        <f t="shared" si="94"/>
      </c>
      <c r="AW270" s="338">
        <f t="shared" si="89"/>
      </c>
      <c r="AX270" s="338">
        <f t="shared" si="90"/>
      </c>
      <c r="AY270" s="338">
        <f t="shared" si="91"/>
      </c>
      <c r="AZ270" s="111">
        <f t="shared" si="95"/>
      </c>
    </row>
    <row r="271" spans="30:52" ht="30" customHeight="1">
      <c r="AD271" s="317">
        <f t="shared" si="73"/>
      </c>
      <c r="AE271" s="317">
        <f t="shared" si="74"/>
      </c>
      <c r="AF271" s="348">
        <f t="shared" si="75"/>
      </c>
      <c r="AG271" s="348">
        <f t="shared" si="76"/>
      </c>
      <c r="AH271" s="349">
        <f t="shared" si="77"/>
      </c>
      <c r="AI271" s="317">
        <f t="shared" si="78"/>
      </c>
      <c r="AJ271" s="317">
        <f t="shared" si="79"/>
      </c>
      <c r="AK271" s="317">
        <f t="shared" si="80"/>
      </c>
      <c r="AL271" s="339">
        <f t="shared" si="81"/>
      </c>
      <c r="AM271" s="339">
        <f t="shared" si="82"/>
      </c>
      <c r="AN271" s="339">
        <f t="shared" si="83"/>
      </c>
      <c r="AO271" s="339">
        <f t="shared" si="84"/>
      </c>
      <c r="AP271" s="339">
        <f t="shared" si="85"/>
      </c>
      <c r="AQ271" s="339">
        <f t="shared" si="86"/>
      </c>
      <c r="AR271" s="339">
        <f t="shared" si="87"/>
      </c>
      <c r="AS271" s="339">
        <f t="shared" si="88"/>
      </c>
      <c r="AT271" s="338">
        <f t="shared" si="92"/>
      </c>
      <c r="AU271" s="338">
        <f t="shared" si="93"/>
      </c>
      <c r="AV271" s="338">
        <f t="shared" si="94"/>
      </c>
      <c r="AW271" s="338">
        <f t="shared" si="89"/>
      </c>
      <c r="AX271" s="338">
        <f t="shared" si="90"/>
      </c>
      <c r="AY271" s="338">
        <f t="shared" si="91"/>
      </c>
      <c r="AZ271" s="111">
        <f t="shared" si="95"/>
      </c>
    </row>
    <row r="272" spans="30:52" ht="30" customHeight="1">
      <c r="AD272" s="317">
        <f t="shared" si="73"/>
      </c>
      <c r="AE272" s="317">
        <f t="shared" si="74"/>
      </c>
      <c r="AF272" s="348">
        <f t="shared" si="75"/>
      </c>
      <c r="AG272" s="348">
        <f t="shared" si="76"/>
      </c>
      <c r="AH272" s="349">
        <f t="shared" si="77"/>
      </c>
      <c r="AI272" s="317">
        <f t="shared" si="78"/>
      </c>
      <c r="AJ272" s="317">
        <f t="shared" si="79"/>
      </c>
      <c r="AK272" s="317">
        <f t="shared" si="80"/>
      </c>
      <c r="AL272" s="339">
        <f t="shared" si="81"/>
      </c>
      <c r="AM272" s="339">
        <f t="shared" si="82"/>
      </c>
      <c r="AN272" s="339">
        <f t="shared" si="83"/>
      </c>
      <c r="AO272" s="339">
        <f t="shared" si="84"/>
      </c>
      <c r="AP272" s="339">
        <f t="shared" si="85"/>
      </c>
      <c r="AQ272" s="339">
        <f t="shared" si="86"/>
      </c>
      <c r="AR272" s="339">
        <f t="shared" si="87"/>
      </c>
      <c r="AS272" s="339">
        <f t="shared" si="88"/>
      </c>
      <c r="AT272" s="338">
        <f t="shared" si="92"/>
      </c>
      <c r="AU272" s="338">
        <f t="shared" si="93"/>
      </c>
      <c r="AV272" s="338">
        <f t="shared" si="94"/>
      </c>
      <c r="AW272" s="338">
        <f t="shared" si="89"/>
      </c>
      <c r="AX272" s="338">
        <f t="shared" si="90"/>
      </c>
      <c r="AY272" s="338">
        <f t="shared" si="91"/>
      </c>
      <c r="AZ272" s="111">
        <f t="shared" si="95"/>
      </c>
    </row>
    <row r="273" spans="30:52" ht="30" customHeight="1">
      <c r="AD273" s="317">
        <f t="shared" si="73"/>
      </c>
      <c r="AE273" s="317">
        <f t="shared" si="74"/>
      </c>
      <c r="AF273" s="348">
        <f t="shared" si="75"/>
      </c>
      <c r="AG273" s="348">
        <f t="shared" si="76"/>
      </c>
      <c r="AH273" s="349">
        <f t="shared" si="77"/>
      </c>
      <c r="AI273" s="317">
        <f t="shared" si="78"/>
      </c>
      <c r="AJ273" s="317">
        <f t="shared" si="79"/>
      </c>
      <c r="AK273" s="317">
        <f t="shared" si="80"/>
      </c>
      <c r="AL273" s="339">
        <f t="shared" si="81"/>
      </c>
      <c r="AM273" s="339">
        <f t="shared" si="82"/>
      </c>
      <c r="AN273" s="339">
        <f t="shared" si="83"/>
      </c>
      <c r="AO273" s="339">
        <f t="shared" si="84"/>
      </c>
      <c r="AP273" s="339">
        <f t="shared" si="85"/>
      </c>
      <c r="AQ273" s="339">
        <f t="shared" si="86"/>
      </c>
      <c r="AR273" s="339">
        <f t="shared" si="87"/>
      </c>
      <c r="AS273" s="339">
        <f t="shared" si="88"/>
      </c>
      <c r="AT273" s="338">
        <f t="shared" si="92"/>
      </c>
      <c r="AU273" s="338">
        <f t="shared" si="93"/>
      </c>
      <c r="AV273" s="338">
        <f t="shared" si="94"/>
      </c>
      <c r="AW273" s="338">
        <f t="shared" si="89"/>
      </c>
      <c r="AX273" s="338">
        <f t="shared" si="90"/>
      </c>
      <c r="AY273" s="338">
        <f t="shared" si="91"/>
      </c>
      <c r="AZ273" s="111">
        <f t="shared" si="95"/>
      </c>
    </row>
    <row r="274" spans="30:52" ht="30" customHeight="1">
      <c r="AD274" s="317">
        <f t="shared" si="73"/>
      </c>
      <c r="AE274" s="317">
        <f t="shared" si="74"/>
      </c>
      <c r="AF274" s="348">
        <f t="shared" si="75"/>
      </c>
      <c r="AG274" s="348">
        <f t="shared" si="76"/>
      </c>
      <c r="AH274" s="349">
        <f t="shared" si="77"/>
      </c>
      <c r="AI274" s="317">
        <f t="shared" si="78"/>
      </c>
      <c r="AJ274" s="317">
        <f t="shared" si="79"/>
      </c>
      <c r="AK274" s="317">
        <f t="shared" si="80"/>
      </c>
      <c r="AL274" s="339">
        <f t="shared" si="81"/>
      </c>
      <c r="AM274" s="339">
        <f t="shared" si="82"/>
      </c>
      <c r="AN274" s="339">
        <f t="shared" si="83"/>
      </c>
      <c r="AO274" s="339">
        <f t="shared" si="84"/>
      </c>
      <c r="AP274" s="339">
        <f t="shared" si="85"/>
      </c>
      <c r="AQ274" s="339">
        <f t="shared" si="86"/>
      </c>
      <c r="AR274" s="339">
        <f t="shared" si="87"/>
      </c>
      <c r="AS274" s="339">
        <f t="shared" si="88"/>
      </c>
      <c r="AT274" s="338">
        <f t="shared" si="92"/>
      </c>
      <c r="AU274" s="338">
        <f t="shared" si="93"/>
      </c>
      <c r="AV274" s="338">
        <f t="shared" si="94"/>
      </c>
      <c r="AW274" s="338">
        <f t="shared" si="89"/>
      </c>
      <c r="AX274" s="338">
        <f t="shared" si="90"/>
      </c>
      <c r="AY274" s="338">
        <f t="shared" si="91"/>
      </c>
      <c r="AZ274" s="111">
        <f t="shared" si="95"/>
      </c>
    </row>
    <row r="275" spans="30:52" ht="30" customHeight="1">
      <c r="AD275" s="317">
        <f t="shared" si="73"/>
      </c>
      <c r="AE275" s="317">
        <f t="shared" si="74"/>
      </c>
      <c r="AF275" s="348">
        <f t="shared" si="75"/>
      </c>
      <c r="AG275" s="348">
        <f t="shared" si="76"/>
      </c>
      <c r="AH275" s="349">
        <f t="shared" si="77"/>
      </c>
      <c r="AI275" s="317">
        <f t="shared" si="78"/>
      </c>
      <c r="AJ275" s="317">
        <f t="shared" si="79"/>
      </c>
      <c r="AK275" s="317">
        <f t="shared" si="80"/>
      </c>
      <c r="AL275" s="339">
        <f t="shared" si="81"/>
      </c>
      <c r="AM275" s="339">
        <f t="shared" si="82"/>
      </c>
      <c r="AN275" s="339">
        <f t="shared" si="83"/>
      </c>
      <c r="AO275" s="339">
        <f t="shared" si="84"/>
      </c>
      <c r="AP275" s="339">
        <f t="shared" si="85"/>
      </c>
      <c r="AQ275" s="339">
        <f t="shared" si="86"/>
      </c>
      <c r="AR275" s="339">
        <f t="shared" si="87"/>
      </c>
      <c r="AS275" s="339">
        <f t="shared" si="88"/>
      </c>
      <c r="AT275" s="338">
        <f t="shared" si="92"/>
      </c>
      <c r="AU275" s="338">
        <f t="shared" si="93"/>
      </c>
      <c r="AV275" s="338">
        <f t="shared" si="94"/>
      </c>
      <c r="AW275" s="338">
        <f t="shared" si="89"/>
      </c>
      <c r="AX275" s="338">
        <f t="shared" si="90"/>
      </c>
      <c r="AY275" s="338">
        <f t="shared" si="91"/>
      </c>
      <c r="AZ275" s="111">
        <f t="shared" si="95"/>
      </c>
    </row>
    <row r="276" spans="30:52" ht="30" customHeight="1">
      <c r="AD276" s="317">
        <f t="shared" si="73"/>
      </c>
      <c r="AE276" s="317">
        <f t="shared" si="74"/>
      </c>
      <c r="AF276" s="348">
        <f t="shared" si="75"/>
      </c>
      <c r="AG276" s="348">
        <f t="shared" si="76"/>
      </c>
      <c r="AH276" s="349">
        <f t="shared" si="77"/>
      </c>
      <c r="AI276" s="317">
        <f t="shared" si="78"/>
      </c>
      <c r="AJ276" s="317">
        <f t="shared" si="79"/>
      </c>
      <c r="AK276" s="317">
        <f t="shared" si="80"/>
      </c>
      <c r="AL276" s="339">
        <f t="shared" si="81"/>
      </c>
      <c r="AM276" s="339">
        <f t="shared" si="82"/>
      </c>
      <c r="AN276" s="339">
        <f t="shared" si="83"/>
      </c>
      <c r="AO276" s="339">
        <f t="shared" si="84"/>
      </c>
      <c r="AP276" s="339">
        <f t="shared" si="85"/>
      </c>
      <c r="AQ276" s="339">
        <f t="shared" si="86"/>
      </c>
      <c r="AR276" s="339">
        <f t="shared" si="87"/>
      </c>
      <c r="AS276" s="339">
        <f t="shared" si="88"/>
      </c>
      <c r="AT276" s="338">
        <f t="shared" si="92"/>
      </c>
      <c r="AU276" s="338">
        <f t="shared" si="93"/>
      </c>
      <c r="AV276" s="338">
        <f t="shared" si="94"/>
      </c>
      <c r="AW276" s="338">
        <f t="shared" si="89"/>
      </c>
      <c r="AX276" s="338">
        <f t="shared" si="90"/>
      </c>
      <c r="AY276" s="338">
        <f t="shared" si="91"/>
      </c>
      <c r="AZ276" s="111">
        <f t="shared" si="95"/>
      </c>
    </row>
    <row r="277" spans="30:52" ht="30" customHeight="1">
      <c r="AD277" s="317">
        <f t="shared" si="73"/>
      </c>
      <c r="AE277" s="317">
        <f t="shared" si="74"/>
      </c>
      <c r="AF277" s="348">
        <f t="shared" si="75"/>
      </c>
      <c r="AG277" s="348">
        <f t="shared" si="76"/>
      </c>
      <c r="AH277" s="349">
        <f t="shared" si="77"/>
      </c>
      <c r="AI277" s="317">
        <f t="shared" si="78"/>
      </c>
      <c r="AJ277" s="317">
        <f t="shared" si="79"/>
      </c>
      <c r="AK277" s="317">
        <f t="shared" si="80"/>
      </c>
      <c r="AL277" s="339">
        <f t="shared" si="81"/>
      </c>
      <c r="AM277" s="339">
        <f t="shared" si="82"/>
      </c>
      <c r="AN277" s="339">
        <f t="shared" si="83"/>
      </c>
      <c r="AO277" s="339">
        <f t="shared" si="84"/>
      </c>
      <c r="AP277" s="339">
        <f t="shared" si="85"/>
      </c>
      <c r="AQ277" s="339">
        <f t="shared" si="86"/>
      </c>
      <c r="AR277" s="339">
        <f t="shared" si="87"/>
      </c>
      <c r="AS277" s="339">
        <f t="shared" si="88"/>
      </c>
      <c r="AT277" s="338">
        <f t="shared" si="92"/>
      </c>
      <c r="AU277" s="338">
        <f t="shared" si="93"/>
      </c>
      <c r="AV277" s="338">
        <f t="shared" si="94"/>
      </c>
      <c r="AW277" s="338">
        <f t="shared" si="89"/>
      </c>
      <c r="AX277" s="338">
        <f t="shared" si="90"/>
      </c>
      <c r="AY277" s="338">
        <f t="shared" si="91"/>
      </c>
      <c r="AZ277" s="111">
        <f t="shared" si="95"/>
      </c>
    </row>
    <row r="278" spans="30:52" ht="30" customHeight="1">
      <c r="AD278" s="317">
        <f t="shared" si="73"/>
      </c>
      <c r="AE278" s="317">
        <f t="shared" si="74"/>
      </c>
      <c r="AF278" s="348">
        <f t="shared" si="75"/>
      </c>
      <c r="AG278" s="348">
        <f t="shared" si="76"/>
      </c>
      <c r="AH278" s="349">
        <f t="shared" si="77"/>
      </c>
      <c r="AI278" s="317">
        <f t="shared" si="78"/>
      </c>
      <c r="AJ278" s="317">
        <f t="shared" si="79"/>
      </c>
      <c r="AK278" s="317">
        <f t="shared" si="80"/>
      </c>
      <c r="AL278" s="339">
        <f t="shared" si="81"/>
      </c>
      <c r="AM278" s="339">
        <f t="shared" si="82"/>
      </c>
      <c r="AN278" s="339">
        <f t="shared" si="83"/>
      </c>
      <c r="AO278" s="339">
        <f t="shared" si="84"/>
      </c>
      <c r="AP278" s="339">
        <f t="shared" si="85"/>
      </c>
      <c r="AQ278" s="339">
        <f t="shared" si="86"/>
      </c>
      <c r="AR278" s="339">
        <f t="shared" si="87"/>
      </c>
      <c r="AS278" s="339">
        <f t="shared" si="88"/>
      </c>
      <c r="AT278" s="338">
        <f t="shared" si="92"/>
      </c>
      <c r="AU278" s="338">
        <f t="shared" si="93"/>
      </c>
      <c r="AV278" s="338">
        <f t="shared" si="94"/>
      </c>
      <c r="AW278" s="338">
        <f t="shared" si="89"/>
      </c>
      <c r="AX278" s="338">
        <f t="shared" si="90"/>
      </c>
      <c r="AY278" s="338">
        <f t="shared" si="91"/>
      </c>
      <c r="AZ278" s="111">
        <f t="shared" si="95"/>
      </c>
    </row>
    <row r="279" spans="30:52" ht="30" customHeight="1">
      <c r="AD279" s="317">
        <f aca="true" t="shared" si="96" ref="AD279:AD322">IF(M279&gt;0,"i50k","")</f>
      </c>
      <c r="AE279" s="317">
        <f aca="true" t="shared" si="97" ref="AE279:AE322">IF(N279&gt;0,"HD","")</f>
      </c>
      <c r="AF279" s="348">
        <f aca="true" t="shared" si="98" ref="AF279:AF300">IF(Q279&gt;0,"",IF(AND(OR(O279&gt;1,)),"SNP",""))</f>
      </c>
      <c r="AG279" s="348">
        <f aca="true" t="shared" si="99" ref="AG279:AG300">IF(Q279&gt;0,"",IF(AND(OR(P279&gt;1)),"STR",""))</f>
      </c>
      <c r="AH279" s="349">
        <f aca="true" t="shared" si="100" ref="AH279:AH300">IF(Q279&gt;0,"SNP/STR",IF(AND(OR(O279&gt;1,P279&gt;1)),"x",""))</f>
      </c>
      <c r="AI279" s="317">
        <f aca="true" t="shared" si="101" ref="AI279:AI322">IF(R279&gt;0,"GST","")</f>
      </c>
      <c r="AJ279" s="317">
        <f aca="true" t="shared" si="102" ref="AJ279:AJ322">IF(S279&lt;1,"",IF(AND(OR(M279&gt;0,N279&gt;0,O279&gt;0,P279&gt;0,Q279&gt;0),COUNTA(S279)&gt;0),"GSB Add-On","GSB"))</f>
      </c>
      <c r="AK279" s="317">
        <f aca="true" t="shared" si="103" ref="AK279:AK322">IF(T279&lt;1,"",IF(AND(OR(M279&gt;0,N279&gt;0,O279&gt;0,P279&gt;0,Q279&gt;0),COUNTA(T279)&gt;0),"HP Add-On","HP"))</f>
      </c>
      <c r="AL279" s="339">
        <f aca="true" t="shared" si="104" ref="AL279:AL300">IF(U279&lt;1,"",IF(AND(OR(M279&gt;0,N279&gt;0,O279&gt;0,P279&gt;0,Q279&gt;0),COUNTA(U279)&gt;0),"AM Add-On","AM"))</f>
      </c>
      <c r="AM279" s="339">
        <f aca="true" t="shared" si="105" ref="AM279:AM300">IF(V279&lt;1,"",IF(AND(OR(M279&gt;0,N279&gt;0,O279&gt;0,P279&gt;0,Q279&gt;0),COUNTA(V279)&gt;0),"NH Add-On","NH"))</f>
      </c>
      <c r="AN279" s="339">
        <f aca="true" t="shared" si="106" ref="AN279:AN300">IF(W279&lt;1,"",IF(AND(OR(M279&gt;0,N279&gt;0,O279&gt;0,P279&gt;0,Q279&gt;0),COUNTA(W279)&gt;0),"CA Add-On","CA"))</f>
      </c>
      <c r="AO279" s="339">
        <f aca="true" t="shared" si="107" ref="AO279:AO300">IF(X279&lt;1,"",IF(AND(OR(M279&gt;0,N279&gt;0,O279&gt;0,P279&gt;0,Q279&gt;0),COUNTA(X279)&gt;0),"DD Add-On","DD"))</f>
      </c>
      <c r="AP279" s="339">
        <f aca="true" t="shared" si="108" ref="AP279:AP300">IF(Y279&lt;1,"",IF(AND(OR(M279&gt;0,N279&gt;0,O279&gt;0,P279&gt;0,Q279&gt;0),COUNTA(Y279)&gt;0),"PHA Add-On","PHA"))</f>
      </c>
      <c r="AQ279" s="339">
        <f aca="true" t="shared" si="109" ref="AQ279:AQ300">IF(Z279&lt;1,"",IF(AND(OR(M279&gt;0,N279&gt;0,O279&gt;0,P279&gt;0,Q279&gt;0),COUNTA(Z279)&gt;0),"TH Add-On","TH"))</f>
      </c>
      <c r="AR279" s="339">
        <f aca="true" t="shared" si="110" ref="AR279:AR300">IF(AA279&lt;1,"",IF(AND(OR(M279&gt;0,N279&gt;0,O279&gt;0,P279&gt;0,Q279&gt;0),COUNTA(AA279)&gt;0),"OS Add-On","OS"))</f>
      </c>
      <c r="AS279" s="339">
        <f aca="true" t="shared" si="111" ref="AS279:AS300">IF(AB279&lt;1,"",IF(AND(OR(M279&gt;0,N279&gt;0,O279&gt;0,P279&gt;0,Q279&gt;0),COUNTA(AB279)&gt;0),"IE Add-On","IE"))</f>
      </c>
      <c r="AT279" s="338">
        <f t="shared" si="92"/>
      </c>
      <c r="AU279" s="338">
        <f t="shared" si="93"/>
      </c>
      <c r="AV279" s="338">
        <f t="shared" si="94"/>
      </c>
      <c r="AW279" s="338">
        <f aca="true" t="shared" si="112" ref="AW279:AW300">IF(AND(COUNTA($M279,$N279,$O279,$P279,$Q279)&lt;1,COUNTA($U279:$AB279)=1),"x","")</f>
      </c>
      <c r="AX279" s="338">
        <f aca="true" t="shared" si="113" ref="AX279:AX300">IF(AND(COUNTA($M279,$N279,$O279,$P279,$Q279)&lt;1,COUNTA($U279:$AB279)=2),"x","")</f>
      </c>
      <c r="AY279" s="338">
        <f aca="true" t="shared" si="114" ref="AY279:AY300">IF(AND(COUNTA($M279,$N279,$O279,$P279,$Q279)&lt;1,COUNTA($U279:$AB279)&gt;2),"x","")</f>
      </c>
      <c r="AZ279" s="111">
        <f t="shared" si="95"/>
      </c>
    </row>
    <row r="280" spans="30:52" ht="30" customHeight="1">
      <c r="AD280" s="317">
        <f t="shared" si="96"/>
      </c>
      <c r="AE280" s="317">
        <f t="shared" si="97"/>
      </c>
      <c r="AF280" s="348">
        <f t="shared" si="98"/>
      </c>
      <c r="AG280" s="348">
        <f t="shared" si="99"/>
      </c>
      <c r="AH280" s="349">
        <f t="shared" si="100"/>
      </c>
      <c r="AI280" s="317">
        <f t="shared" si="101"/>
      </c>
      <c r="AJ280" s="317">
        <f t="shared" si="102"/>
      </c>
      <c r="AK280" s="317">
        <f t="shared" si="103"/>
      </c>
      <c r="AL280" s="339">
        <f t="shared" si="104"/>
      </c>
      <c r="AM280" s="339">
        <f t="shared" si="105"/>
      </c>
      <c r="AN280" s="339">
        <f t="shared" si="106"/>
      </c>
      <c r="AO280" s="339">
        <f t="shared" si="107"/>
      </c>
      <c r="AP280" s="339">
        <f t="shared" si="108"/>
      </c>
      <c r="AQ280" s="339">
        <f t="shared" si="109"/>
      </c>
      <c r="AR280" s="339">
        <f t="shared" si="110"/>
      </c>
      <c r="AS280" s="339">
        <f t="shared" si="111"/>
      </c>
      <c r="AT280" s="338">
        <f t="shared" si="92"/>
      </c>
      <c r="AU280" s="338">
        <f t="shared" si="93"/>
      </c>
      <c r="AV280" s="338">
        <f t="shared" si="94"/>
      </c>
      <c r="AW280" s="338">
        <f t="shared" si="112"/>
      </c>
      <c r="AX280" s="338">
        <f t="shared" si="113"/>
      </c>
      <c r="AY280" s="338">
        <f t="shared" si="114"/>
      </c>
      <c r="AZ280" s="111">
        <f t="shared" si="95"/>
      </c>
    </row>
    <row r="281" spans="30:52" ht="30" customHeight="1">
      <c r="AD281" s="317">
        <f t="shared" si="96"/>
      </c>
      <c r="AE281" s="317">
        <f t="shared" si="97"/>
      </c>
      <c r="AF281" s="348">
        <f t="shared" si="98"/>
      </c>
      <c r="AG281" s="348">
        <f t="shared" si="99"/>
      </c>
      <c r="AH281" s="349">
        <f t="shared" si="100"/>
      </c>
      <c r="AI281" s="317">
        <f t="shared" si="101"/>
      </c>
      <c r="AJ281" s="317">
        <f t="shared" si="102"/>
      </c>
      <c r="AK281" s="317">
        <f t="shared" si="103"/>
      </c>
      <c r="AL281" s="339">
        <f t="shared" si="104"/>
      </c>
      <c r="AM281" s="339">
        <f t="shared" si="105"/>
      </c>
      <c r="AN281" s="339">
        <f t="shared" si="106"/>
      </c>
      <c r="AO281" s="339">
        <f t="shared" si="107"/>
      </c>
      <c r="AP281" s="339">
        <f t="shared" si="108"/>
      </c>
      <c r="AQ281" s="339">
        <f t="shared" si="109"/>
      </c>
      <c r="AR281" s="339">
        <f t="shared" si="110"/>
      </c>
      <c r="AS281" s="339">
        <f t="shared" si="111"/>
      </c>
      <c r="AT281" s="338">
        <f aca="true" t="shared" si="115" ref="AT281:AT300">IF(AND(OR($M281&gt;0,$N281&gt;0,$O281&gt;0,$P281&gt;0,$Q281&gt;0),COUNTA($U281:$AB281)=1),"x","")</f>
      </c>
      <c r="AU281" s="338">
        <f aca="true" t="shared" si="116" ref="AU281:AU300">IF(AND(OR($M281&gt;0,$N281&gt;0,$O281&gt;0,$P281&gt;0,$Q281&gt;0),COUNTA($U281:$AB281)=2),"x","")</f>
      </c>
      <c r="AV281" s="338">
        <f aca="true" t="shared" si="117" ref="AV281:AV300">IF(AND(OR($M281&gt;0,$N281&gt;0,$O281&gt;0,$P281&gt;0,$Q281&gt;0),COUNTA($U281:$AB281)&gt;2),"x","")</f>
      </c>
      <c r="AW281" s="338">
        <f t="shared" si="112"/>
      </c>
      <c r="AX281" s="338">
        <f t="shared" si="113"/>
      </c>
      <c r="AY281" s="338">
        <f t="shared" si="114"/>
      </c>
      <c r="AZ281" s="111">
        <f aca="true" t="shared" si="118" ref="AZ281:AZ300">IF(AT281="x",9,IF(AU281="x",16,IF(AV281="x",22,IF(AW281="x",25,IF(AX281="x",40,IF(AY281="x",55,""))))))</f>
      </c>
    </row>
    <row r="282" spans="30:52" ht="30" customHeight="1">
      <c r="AD282" s="317">
        <f t="shared" si="96"/>
      </c>
      <c r="AE282" s="317">
        <f t="shared" si="97"/>
      </c>
      <c r="AF282" s="348">
        <f t="shared" si="98"/>
      </c>
      <c r="AG282" s="348">
        <f t="shared" si="99"/>
      </c>
      <c r="AH282" s="349">
        <f t="shared" si="100"/>
      </c>
      <c r="AI282" s="317">
        <f t="shared" si="101"/>
      </c>
      <c r="AJ282" s="317">
        <f t="shared" si="102"/>
      </c>
      <c r="AK282" s="317">
        <f t="shared" si="103"/>
      </c>
      <c r="AL282" s="339">
        <f t="shared" si="104"/>
      </c>
      <c r="AM282" s="339">
        <f t="shared" si="105"/>
      </c>
      <c r="AN282" s="339">
        <f t="shared" si="106"/>
      </c>
      <c r="AO282" s="339">
        <f t="shared" si="107"/>
      </c>
      <c r="AP282" s="339">
        <f t="shared" si="108"/>
      </c>
      <c r="AQ282" s="339">
        <f t="shared" si="109"/>
      </c>
      <c r="AR282" s="339">
        <f t="shared" si="110"/>
      </c>
      <c r="AS282" s="339">
        <f t="shared" si="111"/>
      </c>
      <c r="AT282" s="338">
        <f t="shared" si="115"/>
      </c>
      <c r="AU282" s="338">
        <f t="shared" si="116"/>
      </c>
      <c r="AV282" s="338">
        <f t="shared" si="117"/>
      </c>
      <c r="AW282" s="338">
        <f t="shared" si="112"/>
      </c>
      <c r="AX282" s="338">
        <f t="shared" si="113"/>
      </c>
      <c r="AY282" s="338">
        <f t="shared" si="114"/>
      </c>
      <c r="AZ282" s="111">
        <f t="shared" si="118"/>
      </c>
    </row>
    <row r="283" spans="30:52" ht="30" customHeight="1">
      <c r="AD283" s="317">
        <f t="shared" si="96"/>
      </c>
      <c r="AE283" s="317">
        <f t="shared" si="97"/>
      </c>
      <c r="AF283" s="348">
        <f t="shared" si="98"/>
      </c>
      <c r="AG283" s="348">
        <f t="shared" si="99"/>
      </c>
      <c r="AH283" s="349">
        <f t="shared" si="100"/>
      </c>
      <c r="AI283" s="317">
        <f t="shared" si="101"/>
      </c>
      <c r="AJ283" s="317">
        <f t="shared" si="102"/>
      </c>
      <c r="AK283" s="317">
        <f t="shared" si="103"/>
      </c>
      <c r="AL283" s="339">
        <f t="shared" si="104"/>
      </c>
      <c r="AM283" s="339">
        <f t="shared" si="105"/>
      </c>
      <c r="AN283" s="339">
        <f t="shared" si="106"/>
      </c>
      <c r="AO283" s="339">
        <f t="shared" si="107"/>
      </c>
      <c r="AP283" s="339">
        <f t="shared" si="108"/>
      </c>
      <c r="AQ283" s="339">
        <f t="shared" si="109"/>
      </c>
      <c r="AR283" s="339">
        <f t="shared" si="110"/>
      </c>
      <c r="AS283" s="339">
        <f t="shared" si="111"/>
      </c>
      <c r="AT283" s="338">
        <f t="shared" si="115"/>
      </c>
      <c r="AU283" s="338">
        <f t="shared" si="116"/>
      </c>
      <c r="AV283" s="338">
        <f t="shared" si="117"/>
      </c>
      <c r="AW283" s="338">
        <f t="shared" si="112"/>
      </c>
      <c r="AX283" s="338">
        <f t="shared" si="113"/>
      </c>
      <c r="AY283" s="338">
        <f t="shared" si="114"/>
      </c>
      <c r="AZ283" s="111">
        <f t="shared" si="118"/>
      </c>
    </row>
    <row r="284" spans="30:52" ht="30" customHeight="1">
      <c r="AD284" s="317">
        <f t="shared" si="96"/>
      </c>
      <c r="AE284" s="317">
        <f t="shared" si="97"/>
      </c>
      <c r="AF284" s="348">
        <f t="shared" si="98"/>
      </c>
      <c r="AG284" s="348">
        <f t="shared" si="99"/>
      </c>
      <c r="AH284" s="349">
        <f t="shared" si="100"/>
      </c>
      <c r="AI284" s="317">
        <f t="shared" si="101"/>
      </c>
      <c r="AJ284" s="317">
        <f t="shared" si="102"/>
      </c>
      <c r="AK284" s="317">
        <f t="shared" si="103"/>
      </c>
      <c r="AL284" s="339">
        <f t="shared" si="104"/>
      </c>
      <c r="AM284" s="339">
        <f t="shared" si="105"/>
      </c>
      <c r="AN284" s="339">
        <f t="shared" si="106"/>
      </c>
      <c r="AO284" s="339">
        <f t="shared" si="107"/>
      </c>
      <c r="AP284" s="339">
        <f t="shared" si="108"/>
      </c>
      <c r="AQ284" s="339">
        <f t="shared" si="109"/>
      </c>
      <c r="AR284" s="339">
        <f t="shared" si="110"/>
      </c>
      <c r="AS284" s="339">
        <f t="shared" si="111"/>
      </c>
      <c r="AT284" s="338">
        <f t="shared" si="115"/>
      </c>
      <c r="AU284" s="338">
        <f t="shared" si="116"/>
      </c>
      <c r="AV284" s="338">
        <f t="shared" si="117"/>
      </c>
      <c r="AW284" s="338">
        <f t="shared" si="112"/>
      </c>
      <c r="AX284" s="338">
        <f t="shared" si="113"/>
      </c>
      <c r="AY284" s="338">
        <f t="shared" si="114"/>
      </c>
      <c r="AZ284" s="111">
        <f t="shared" si="118"/>
      </c>
    </row>
    <row r="285" spans="30:52" ht="30" customHeight="1">
      <c r="AD285" s="317">
        <f t="shared" si="96"/>
      </c>
      <c r="AE285" s="317">
        <f t="shared" si="97"/>
      </c>
      <c r="AF285" s="348">
        <f t="shared" si="98"/>
      </c>
      <c r="AG285" s="348">
        <f t="shared" si="99"/>
      </c>
      <c r="AH285" s="349">
        <f t="shared" si="100"/>
      </c>
      <c r="AI285" s="317">
        <f t="shared" si="101"/>
      </c>
      <c r="AJ285" s="317">
        <f t="shared" si="102"/>
      </c>
      <c r="AK285" s="317">
        <f t="shared" si="103"/>
      </c>
      <c r="AL285" s="339">
        <f t="shared" si="104"/>
      </c>
      <c r="AM285" s="339">
        <f t="shared" si="105"/>
      </c>
      <c r="AN285" s="339">
        <f t="shared" si="106"/>
      </c>
      <c r="AO285" s="339">
        <f t="shared" si="107"/>
      </c>
      <c r="AP285" s="339">
        <f t="shared" si="108"/>
      </c>
      <c r="AQ285" s="339">
        <f t="shared" si="109"/>
      </c>
      <c r="AR285" s="339">
        <f t="shared" si="110"/>
      </c>
      <c r="AS285" s="339">
        <f t="shared" si="111"/>
      </c>
      <c r="AT285" s="338">
        <f t="shared" si="115"/>
      </c>
      <c r="AU285" s="338">
        <f t="shared" si="116"/>
      </c>
      <c r="AV285" s="338">
        <f t="shared" si="117"/>
      </c>
      <c r="AW285" s="338">
        <f t="shared" si="112"/>
      </c>
      <c r="AX285" s="338">
        <f t="shared" si="113"/>
      </c>
      <c r="AY285" s="338">
        <f t="shared" si="114"/>
      </c>
      <c r="AZ285" s="111">
        <f t="shared" si="118"/>
      </c>
    </row>
    <row r="286" spans="30:52" ht="30" customHeight="1">
      <c r="AD286" s="317">
        <f t="shared" si="96"/>
      </c>
      <c r="AE286" s="317">
        <f t="shared" si="97"/>
      </c>
      <c r="AF286" s="348">
        <f t="shared" si="98"/>
      </c>
      <c r="AG286" s="348">
        <f t="shared" si="99"/>
      </c>
      <c r="AH286" s="349">
        <f t="shared" si="100"/>
      </c>
      <c r="AI286" s="317">
        <f t="shared" si="101"/>
      </c>
      <c r="AJ286" s="317">
        <f t="shared" si="102"/>
      </c>
      <c r="AK286" s="317">
        <f t="shared" si="103"/>
      </c>
      <c r="AL286" s="339">
        <f t="shared" si="104"/>
      </c>
      <c r="AM286" s="339">
        <f t="shared" si="105"/>
      </c>
      <c r="AN286" s="339">
        <f t="shared" si="106"/>
      </c>
      <c r="AO286" s="339">
        <f t="shared" si="107"/>
      </c>
      <c r="AP286" s="339">
        <f t="shared" si="108"/>
      </c>
      <c r="AQ286" s="339">
        <f t="shared" si="109"/>
      </c>
      <c r="AR286" s="339">
        <f t="shared" si="110"/>
      </c>
      <c r="AS286" s="339">
        <f t="shared" si="111"/>
      </c>
      <c r="AT286" s="338">
        <f t="shared" si="115"/>
      </c>
      <c r="AU286" s="338">
        <f t="shared" si="116"/>
      </c>
      <c r="AV286" s="338">
        <f t="shared" si="117"/>
      </c>
      <c r="AW286" s="338">
        <f t="shared" si="112"/>
      </c>
      <c r="AX286" s="338">
        <f t="shared" si="113"/>
      </c>
      <c r="AY286" s="338">
        <f t="shared" si="114"/>
      </c>
      <c r="AZ286" s="111">
        <f t="shared" si="118"/>
      </c>
    </row>
    <row r="287" spans="30:52" ht="30" customHeight="1">
      <c r="AD287" s="317">
        <f t="shared" si="96"/>
      </c>
      <c r="AE287" s="317">
        <f t="shared" si="97"/>
      </c>
      <c r="AF287" s="348">
        <f t="shared" si="98"/>
      </c>
      <c r="AG287" s="348">
        <f t="shared" si="99"/>
      </c>
      <c r="AH287" s="349">
        <f t="shared" si="100"/>
      </c>
      <c r="AI287" s="317">
        <f t="shared" si="101"/>
      </c>
      <c r="AJ287" s="317">
        <f t="shared" si="102"/>
      </c>
      <c r="AK287" s="317">
        <f t="shared" si="103"/>
      </c>
      <c r="AL287" s="339">
        <f t="shared" si="104"/>
      </c>
      <c r="AM287" s="339">
        <f t="shared" si="105"/>
      </c>
      <c r="AN287" s="339">
        <f t="shared" si="106"/>
      </c>
      <c r="AO287" s="339">
        <f t="shared" si="107"/>
      </c>
      <c r="AP287" s="339">
        <f t="shared" si="108"/>
      </c>
      <c r="AQ287" s="339">
        <f t="shared" si="109"/>
      </c>
      <c r="AR287" s="339">
        <f t="shared" si="110"/>
      </c>
      <c r="AS287" s="339">
        <f t="shared" si="111"/>
      </c>
      <c r="AT287" s="338">
        <f t="shared" si="115"/>
      </c>
      <c r="AU287" s="338">
        <f t="shared" si="116"/>
      </c>
      <c r="AV287" s="338">
        <f t="shared" si="117"/>
      </c>
      <c r="AW287" s="338">
        <f t="shared" si="112"/>
      </c>
      <c r="AX287" s="338">
        <f t="shared" si="113"/>
      </c>
      <c r="AY287" s="338">
        <f t="shared" si="114"/>
      </c>
      <c r="AZ287" s="111">
        <f t="shared" si="118"/>
      </c>
    </row>
    <row r="288" spans="30:52" ht="30" customHeight="1">
      <c r="AD288" s="317">
        <f t="shared" si="96"/>
      </c>
      <c r="AE288" s="317">
        <f t="shared" si="97"/>
      </c>
      <c r="AF288" s="348">
        <f t="shared" si="98"/>
      </c>
      <c r="AG288" s="348">
        <f t="shared" si="99"/>
      </c>
      <c r="AH288" s="349">
        <f t="shared" si="100"/>
      </c>
      <c r="AI288" s="317">
        <f t="shared" si="101"/>
      </c>
      <c r="AJ288" s="317">
        <f t="shared" si="102"/>
      </c>
      <c r="AK288" s="317">
        <f t="shared" si="103"/>
      </c>
      <c r="AL288" s="339">
        <f t="shared" si="104"/>
      </c>
      <c r="AM288" s="339">
        <f t="shared" si="105"/>
      </c>
      <c r="AN288" s="339">
        <f t="shared" si="106"/>
      </c>
      <c r="AO288" s="339">
        <f t="shared" si="107"/>
      </c>
      <c r="AP288" s="339">
        <f t="shared" si="108"/>
      </c>
      <c r="AQ288" s="339">
        <f t="shared" si="109"/>
      </c>
      <c r="AR288" s="339">
        <f t="shared" si="110"/>
      </c>
      <c r="AS288" s="339">
        <f t="shared" si="111"/>
      </c>
      <c r="AT288" s="338">
        <f t="shared" si="115"/>
      </c>
      <c r="AU288" s="338">
        <f t="shared" si="116"/>
      </c>
      <c r="AV288" s="338">
        <f t="shared" si="117"/>
      </c>
      <c r="AW288" s="338">
        <f t="shared" si="112"/>
      </c>
      <c r="AX288" s="338">
        <f t="shared" si="113"/>
      </c>
      <c r="AY288" s="338">
        <f t="shared" si="114"/>
      </c>
      <c r="AZ288" s="111">
        <f t="shared" si="118"/>
      </c>
    </row>
    <row r="289" spans="30:52" ht="30" customHeight="1">
      <c r="AD289" s="317">
        <f t="shared" si="96"/>
      </c>
      <c r="AE289" s="317">
        <f t="shared" si="97"/>
      </c>
      <c r="AF289" s="348">
        <f t="shared" si="98"/>
      </c>
      <c r="AG289" s="348">
        <f t="shared" si="99"/>
      </c>
      <c r="AH289" s="349">
        <f t="shared" si="100"/>
      </c>
      <c r="AI289" s="317">
        <f t="shared" si="101"/>
      </c>
      <c r="AJ289" s="317">
        <f t="shared" si="102"/>
      </c>
      <c r="AK289" s="317">
        <f t="shared" si="103"/>
      </c>
      <c r="AL289" s="339">
        <f t="shared" si="104"/>
      </c>
      <c r="AM289" s="339">
        <f t="shared" si="105"/>
      </c>
      <c r="AN289" s="339">
        <f t="shared" si="106"/>
      </c>
      <c r="AO289" s="339">
        <f t="shared" si="107"/>
      </c>
      <c r="AP289" s="339">
        <f t="shared" si="108"/>
      </c>
      <c r="AQ289" s="339">
        <f t="shared" si="109"/>
      </c>
      <c r="AR289" s="339">
        <f t="shared" si="110"/>
      </c>
      <c r="AS289" s="339">
        <f t="shared" si="111"/>
      </c>
      <c r="AT289" s="338">
        <f t="shared" si="115"/>
      </c>
      <c r="AU289" s="338">
        <f t="shared" si="116"/>
      </c>
      <c r="AV289" s="338">
        <f t="shared" si="117"/>
      </c>
      <c r="AW289" s="338">
        <f t="shared" si="112"/>
      </c>
      <c r="AX289" s="338">
        <f t="shared" si="113"/>
      </c>
      <c r="AY289" s="338">
        <f t="shared" si="114"/>
      </c>
      <c r="AZ289" s="111">
        <f t="shared" si="118"/>
      </c>
    </row>
    <row r="290" spans="30:52" ht="30" customHeight="1">
      <c r="AD290" s="317">
        <f t="shared" si="96"/>
      </c>
      <c r="AE290" s="317">
        <f t="shared" si="97"/>
      </c>
      <c r="AF290" s="348">
        <f t="shared" si="98"/>
      </c>
      <c r="AG290" s="348">
        <f t="shared" si="99"/>
      </c>
      <c r="AH290" s="349">
        <f t="shared" si="100"/>
      </c>
      <c r="AI290" s="317">
        <f t="shared" si="101"/>
      </c>
      <c r="AJ290" s="317">
        <f t="shared" si="102"/>
      </c>
      <c r="AK290" s="317">
        <f t="shared" si="103"/>
      </c>
      <c r="AL290" s="339">
        <f t="shared" si="104"/>
      </c>
      <c r="AM290" s="339">
        <f t="shared" si="105"/>
      </c>
      <c r="AN290" s="339">
        <f t="shared" si="106"/>
      </c>
      <c r="AO290" s="339">
        <f t="shared" si="107"/>
      </c>
      <c r="AP290" s="339">
        <f t="shared" si="108"/>
      </c>
      <c r="AQ290" s="339">
        <f t="shared" si="109"/>
      </c>
      <c r="AR290" s="339">
        <f t="shared" si="110"/>
      </c>
      <c r="AS290" s="339">
        <f t="shared" si="111"/>
      </c>
      <c r="AT290" s="338">
        <f t="shared" si="115"/>
      </c>
      <c r="AU290" s="338">
        <f t="shared" si="116"/>
      </c>
      <c r="AV290" s="338">
        <f t="shared" si="117"/>
      </c>
      <c r="AW290" s="338">
        <f t="shared" si="112"/>
      </c>
      <c r="AX290" s="338">
        <f t="shared" si="113"/>
      </c>
      <c r="AY290" s="338">
        <f t="shared" si="114"/>
      </c>
      <c r="AZ290" s="111">
        <f t="shared" si="118"/>
      </c>
    </row>
    <row r="291" spans="30:52" ht="30" customHeight="1">
      <c r="AD291" s="317">
        <f t="shared" si="96"/>
      </c>
      <c r="AE291" s="317">
        <f t="shared" si="97"/>
      </c>
      <c r="AF291" s="348">
        <f t="shared" si="98"/>
      </c>
      <c r="AG291" s="348">
        <f t="shared" si="99"/>
      </c>
      <c r="AH291" s="349">
        <f t="shared" si="100"/>
      </c>
      <c r="AI291" s="317">
        <f t="shared" si="101"/>
      </c>
      <c r="AJ291" s="317">
        <f t="shared" si="102"/>
      </c>
      <c r="AK291" s="317">
        <f t="shared" si="103"/>
      </c>
      <c r="AL291" s="339">
        <f t="shared" si="104"/>
      </c>
      <c r="AM291" s="339">
        <f t="shared" si="105"/>
      </c>
      <c r="AN291" s="339">
        <f t="shared" si="106"/>
      </c>
      <c r="AO291" s="339">
        <f t="shared" si="107"/>
      </c>
      <c r="AP291" s="339">
        <f t="shared" si="108"/>
      </c>
      <c r="AQ291" s="339">
        <f t="shared" si="109"/>
      </c>
      <c r="AR291" s="339">
        <f t="shared" si="110"/>
      </c>
      <c r="AS291" s="339">
        <f t="shared" si="111"/>
      </c>
      <c r="AT291" s="338">
        <f t="shared" si="115"/>
      </c>
      <c r="AU291" s="338">
        <f t="shared" si="116"/>
      </c>
      <c r="AV291" s="338">
        <f t="shared" si="117"/>
      </c>
      <c r="AW291" s="338">
        <f t="shared" si="112"/>
      </c>
      <c r="AX291" s="338">
        <f t="shared" si="113"/>
      </c>
      <c r="AY291" s="338">
        <f t="shared" si="114"/>
      </c>
      <c r="AZ291" s="111">
        <f t="shared" si="118"/>
      </c>
    </row>
    <row r="292" spans="30:52" ht="30" customHeight="1">
      <c r="AD292" s="317">
        <f t="shared" si="96"/>
      </c>
      <c r="AE292" s="317">
        <f t="shared" si="97"/>
      </c>
      <c r="AF292" s="348">
        <f t="shared" si="98"/>
      </c>
      <c r="AG292" s="348">
        <f t="shared" si="99"/>
      </c>
      <c r="AH292" s="349">
        <f t="shared" si="100"/>
      </c>
      <c r="AI292" s="317">
        <f t="shared" si="101"/>
      </c>
      <c r="AJ292" s="317">
        <f t="shared" si="102"/>
      </c>
      <c r="AK292" s="317">
        <f t="shared" si="103"/>
      </c>
      <c r="AL292" s="339">
        <f t="shared" si="104"/>
      </c>
      <c r="AM292" s="339">
        <f t="shared" si="105"/>
      </c>
      <c r="AN292" s="339">
        <f t="shared" si="106"/>
      </c>
      <c r="AO292" s="339">
        <f t="shared" si="107"/>
      </c>
      <c r="AP292" s="339">
        <f t="shared" si="108"/>
      </c>
      <c r="AQ292" s="339">
        <f t="shared" si="109"/>
      </c>
      <c r="AR292" s="339">
        <f t="shared" si="110"/>
      </c>
      <c r="AS292" s="339">
        <f t="shared" si="111"/>
      </c>
      <c r="AT292" s="338">
        <f t="shared" si="115"/>
      </c>
      <c r="AU292" s="338">
        <f t="shared" si="116"/>
      </c>
      <c r="AV292" s="338">
        <f t="shared" si="117"/>
      </c>
      <c r="AW292" s="338">
        <f t="shared" si="112"/>
      </c>
      <c r="AX292" s="338">
        <f t="shared" si="113"/>
      </c>
      <c r="AY292" s="338">
        <f t="shared" si="114"/>
      </c>
      <c r="AZ292" s="111">
        <f t="shared" si="118"/>
      </c>
    </row>
    <row r="293" spans="30:52" ht="30" customHeight="1">
      <c r="AD293" s="317">
        <f t="shared" si="96"/>
      </c>
      <c r="AE293" s="317">
        <f t="shared" si="97"/>
      </c>
      <c r="AF293" s="348">
        <f t="shared" si="98"/>
      </c>
      <c r="AG293" s="348">
        <f t="shared" si="99"/>
      </c>
      <c r="AH293" s="349">
        <f t="shared" si="100"/>
      </c>
      <c r="AI293" s="317">
        <f t="shared" si="101"/>
      </c>
      <c r="AJ293" s="317">
        <f t="shared" si="102"/>
      </c>
      <c r="AK293" s="317">
        <f t="shared" si="103"/>
      </c>
      <c r="AL293" s="339">
        <f t="shared" si="104"/>
      </c>
      <c r="AM293" s="339">
        <f t="shared" si="105"/>
      </c>
      <c r="AN293" s="339">
        <f t="shared" si="106"/>
      </c>
      <c r="AO293" s="339">
        <f t="shared" si="107"/>
      </c>
      <c r="AP293" s="339">
        <f t="shared" si="108"/>
      </c>
      <c r="AQ293" s="339">
        <f t="shared" si="109"/>
      </c>
      <c r="AR293" s="339">
        <f t="shared" si="110"/>
      </c>
      <c r="AS293" s="339">
        <f t="shared" si="111"/>
      </c>
      <c r="AT293" s="338">
        <f t="shared" si="115"/>
      </c>
      <c r="AU293" s="338">
        <f t="shared" si="116"/>
      </c>
      <c r="AV293" s="338">
        <f t="shared" si="117"/>
      </c>
      <c r="AW293" s="338">
        <f t="shared" si="112"/>
      </c>
      <c r="AX293" s="338">
        <f t="shared" si="113"/>
      </c>
      <c r="AY293" s="338">
        <f t="shared" si="114"/>
      </c>
      <c r="AZ293" s="111">
        <f t="shared" si="118"/>
      </c>
    </row>
    <row r="294" spans="30:52" ht="30" customHeight="1">
      <c r="AD294" s="317">
        <f t="shared" si="96"/>
      </c>
      <c r="AE294" s="317">
        <f t="shared" si="97"/>
      </c>
      <c r="AF294" s="348">
        <f t="shared" si="98"/>
      </c>
      <c r="AG294" s="348">
        <f t="shared" si="99"/>
      </c>
      <c r="AH294" s="349">
        <f t="shared" si="100"/>
      </c>
      <c r="AI294" s="317">
        <f t="shared" si="101"/>
      </c>
      <c r="AJ294" s="317">
        <f t="shared" si="102"/>
      </c>
      <c r="AK294" s="317">
        <f t="shared" si="103"/>
      </c>
      <c r="AL294" s="339">
        <f t="shared" si="104"/>
      </c>
      <c r="AM294" s="339">
        <f t="shared" si="105"/>
      </c>
      <c r="AN294" s="339">
        <f t="shared" si="106"/>
      </c>
      <c r="AO294" s="339">
        <f t="shared" si="107"/>
      </c>
      <c r="AP294" s="339">
        <f t="shared" si="108"/>
      </c>
      <c r="AQ294" s="339">
        <f t="shared" si="109"/>
      </c>
      <c r="AR294" s="339">
        <f t="shared" si="110"/>
      </c>
      <c r="AS294" s="339">
        <f t="shared" si="111"/>
      </c>
      <c r="AT294" s="338">
        <f t="shared" si="115"/>
      </c>
      <c r="AU294" s="338">
        <f t="shared" si="116"/>
      </c>
      <c r="AV294" s="338">
        <f t="shared" si="117"/>
      </c>
      <c r="AW294" s="338">
        <f t="shared" si="112"/>
      </c>
      <c r="AX294" s="338">
        <f t="shared" si="113"/>
      </c>
      <c r="AY294" s="338">
        <f t="shared" si="114"/>
      </c>
      <c r="AZ294" s="111">
        <f t="shared" si="118"/>
      </c>
    </row>
    <row r="295" spans="30:52" ht="30" customHeight="1">
      <c r="AD295" s="317">
        <f t="shared" si="96"/>
      </c>
      <c r="AE295" s="317">
        <f t="shared" si="97"/>
      </c>
      <c r="AF295" s="348">
        <f t="shared" si="98"/>
      </c>
      <c r="AG295" s="348">
        <f t="shared" si="99"/>
      </c>
      <c r="AH295" s="349">
        <f t="shared" si="100"/>
      </c>
      <c r="AI295" s="317">
        <f t="shared" si="101"/>
      </c>
      <c r="AJ295" s="317">
        <f t="shared" si="102"/>
      </c>
      <c r="AK295" s="317">
        <f t="shared" si="103"/>
      </c>
      <c r="AL295" s="339">
        <f t="shared" si="104"/>
      </c>
      <c r="AM295" s="339">
        <f t="shared" si="105"/>
      </c>
      <c r="AN295" s="339">
        <f t="shared" si="106"/>
      </c>
      <c r="AO295" s="339">
        <f t="shared" si="107"/>
      </c>
      <c r="AP295" s="339">
        <f t="shared" si="108"/>
      </c>
      <c r="AQ295" s="339">
        <f t="shared" si="109"/>
      </c>
      <c r="AR295" s="339">
        <f t="shared" si="110"/>
      </c>
      <c r="AS295" s="339">
        <f t="shared" si="111"/>
      </c>
      <c r="AT295" s="338">
        <f t="shared" si="115"/>
      </c>
      <c r="AU295" s="338">
        <f t="shared" si="116"/>
      </c>
      <c r="AV295" s="338">
        <f t="shared" si="117"/>
      </c>
      <c r="AW295" s="338">
        <f t="shared" si="112"/>
      </c>
      <c r="AX295" s="338">
        <f t="shared" si="113"/>
      </c>
      <c r="AY295" s="338">
        <f t="shared" si="114"/>
      </c>
      <c r="AZ295" s="111">
        <f t="shared" si="118"/>
      </c>
    </row>
    <row r="296" spans="30:52" ht="30" customHeight="1">
      <c r="AD296" s="317">
        <f t="shared" si="96"/>
      </c>
      <c r="AE296" s="317">
        <f t="shared" si="97"/>
      </c>
      <c r="AF296" s="348">
        <f t="shared" si="98"/>
      </c>
      <c r="AG296" s="348">
        <f t="shared" si="99"/>
      </c>
      <c r="AH296" s="349">
        <f t="shared" si="100"/>
      </c>
      <c r="AI296" s="317">
        <f t="shared" si="101"/>
      </c>
      <c r="AJ296" s="317">
        <f t="shared" si="102"/>
      </c>
      <c r="AK296" s="317">
        <f t="shared" si="103"/>
      </c>
      <c r="AL296" s="339">
        <f t="shared" si="104"/>
      </c>
      <c r="AM296" s="339">
        <f t="shared" si="105"/>
      </c>
      <c r="AN296" s="339">
        <f t="shared" si="106"/>
      </c>
      <c r="AO296" s="339">
        <f t="shared" si="107"/>
      </c>
      <c r="AP296" s="339">
        <f t="shared" si="108"/>
      </c>
      <c r="AQ296" s="339">
        <f t="shared" si="109"/>
      </c>
      <c r="AR296" s="339">
        <f t="shared" si="110"/>
      </c>
      <c r="AS296" s="339">
        <f t="shared" si="111"/>
      </c>
      <c r="AT296" s="338">
        <f t="shared" si="115"/>
      </c>
      <c r="AU296" s="338">
        <f t="shared" si="116"/>
      </c>
      <c r="AV296" s="338">
        <f t="shared" si="117"/>
      </c>
      <c r="AW296" s="338">
        <f t="shared" si="112"/>
      </c>
      <c r="AX296" s="338">
        <f t="shared" si="113"/>
      </c>
      <c r="AY296" s="338">
        <f t="shared" si="114"/>
      </c>
      <c r="AZ296" s="111">
        <f t="shared" si="118"/>
      </c>
    </row>
    <row r="297" spans="30:52" ht="30" customHeight="1">
      <c r="AD297" s="317">
        <f t="shared" si="96"/>
      </c>
      <c r="AE297" s="317">
        <f t="shared" si="97"/>
      </c>
      <c r="AF297" s="348">
        <f t="shared" si="98"/>
      </c>
      <c r="AG297" s="348">
        <f t="shared" si="99"/>
      </c>
      <c r="AH297" s="349">
        <f t="shared" si="100"/>
      </c>
      <c r="AI297" s="317">
        <f t="shared" si="101"/>
      </c>
      <c r="AJ297" s="317">
        <f t="shared" si="102"/>
      </c>
      <c r="AK297" s="317">
        <f t="shared" si="103"/>
      </c>
      <c r="AL297" s="339">
        <f t="shared" si="104"/>
      </c>
      <c r="AM297" s="339">
        <f t="shared" si="105"/>
      </c>
      <c r="AN297" s="339">
        <f t="shared" si="106"/>
      </c>
      <c r="AO297" s="339">
        <f t="shared" si="107"/>
      </c>
      <c r="AP297" s="339">
        <f t="shared" si="108"/>
      </c>
      <c r="AQ297" s="339">
        <f t="shared" si="109"/>
      </c>
      <c r="AR297" s="339">
        <f t="shared" si="110"/>
      </c>
      <c r="AS297" s="339">
        <f t="shared" si="111"/>
      </c>
      <c r="AT297" s="338">
        <f t="shared" si="115"/>
      </c>
      <c r="AU297" s="338">
        <f t="shared" si="116"/>
      </c>
      <c r="AV297" s="338">
        <f t="shared" si="117"/>
      </c>
      <c r="AW297" s="338">
        <f t="shared" si="112"/>
      </c>
      <c r="AX297" s="338">
        <f t="shared" si="113"/>
      </c>
      <c r="AY297" s="338">
        <f t="shared" si="114"/>
      </c>
      <c r="AZ297" s="111">
        <f t="shared" si="118"/>
      </c>
    </row>
    <row r="298" spans="30:52" ht="30" customHeight="1">
      <c r="AD298" s="317">
        <f t="shared" si="96"/>
      </c>
      <c r="AE298" s="317">
        <f t="shared" si="97"/>
      </c>
      <c r="AF298" s="348">
        <f t="shared" si="98"/>
      </c>
      <c r="AG298" s="348">
        <f t="shared" si="99"/>
      </c>
      <c r="AH298" s="349">
        <f t="shared" si="100"/>
      </c>
      <c r="AI298" s="317">
        <f t="shared" si="101"/>
      </c>
      <c r="AJ298" s="317">
        <f t="shared" si="102"/>
      </c>
      <c r="AK298" s="317">
        <f t="shared" si="103"/>
      </c>
      <c r="AL298" s="339">
        <f t="shared" si="104"/>
      </c>
      <c r="AM298" s="339">
        <f t="shared" si="105"/>
      </c>
      <c r="AN298" s="339">
        <f t="shared" si="106"/>
      </c>
      <c r="AO298" s="339">
        <f t="shared" si="107"/>
      </c>
      <c r="AP298" s="339">
        <f t="shared" si="108"/>
      </c>
      <c r="AQ298" s="339">
        <f t="shared" si="109"/>
      </c>
      <c r="AR298" s="339">
        <f t="shared" si="110"/>
      </c>
      <c r="AS298" s="339">
        <f t="shared" si="111"/>
      </c>
      <c r="AT298" s="338">
        <f t="shared" si="115"/>
      </c>
      <c r="AU298" s="338">
        <f t="shared" si="116"/>
      </c>
      <c r="AV298" s="338">
        <f t="shared" si="117"/>
      </c>
      <c r="AW298" s="338">
        <f t="shared" si="112"/>
      </c>
      <c r="AX298" s="338">
        <f t="shared" si="113"/>
      </c>
      <c r="AY298" s="338">
        <f t="shared" si="114"/>
      </c>
      <c r="AZ298" s="111">
        <f t="shared" si="118"/>
      </c>
    </row>
    <row r="299" spans="30:52" ht="30" customHeight="1">
      <c r="AD299" s="317">
        <f t="shared" si="96"/>
      </c>
      <c r="AE299" s="317">
        <f t="shared" si="97"/>
      </c>
      <c r="AF299" s="348">
        <f t="shared" si="98"/>
      </c>
      <c r="AG299" s="348">
        <f t="shared" si="99"/>
      </c>
      <c r="AH299" s="349">
        <f t="shared" si="100"/>
      </c>
      <c r="AI299" s="317">
        <f t="shared" si="101"/>
      </c>
      <c r="AJ299" s="317">
        <f t="shared" si="102"/>
      </c>
      <c r="AK299" s="317">
        <f t="shared" si="103"/>
      </c>
      <c r="AL299" s="339">
        <f t="shared" si="104"/>
      </c>
      <c r="AM299" s="339">
        <f t="shared" si="105"/>
      </c>
      <c r="AN299" s="339">
        <f t="shared" si="106"/>
      </c>
      <c r="AO299" s="339">
        <f t="shared" si="107"/>
      </c>
      <c r="AP299" s="339">
        <f t="shared" si="108"/>
      </c>
      <c r="AQ299" s="339">
        <f t="shared" si="109"/>
      </c>
      <c r="AR299" s="339">
        <f t="shared" si="110"/>
      </c>
      <c r="AS299" s="339">
        <f t="shared" si="111"/>
      </c>
      <c r="AT299" s="338">
        <f t="shared" si="115"/>
      </c>
      <c r="AU299" s="338">
        <f t="shared" si="116"/>
      </c>
      <c r="AV299" s="338">
        <f t="shared" si="117"/>
      </c>
      <c r="AW299" s="338">
        <f t="shared" si="112"/>
      </c>
      <c r="AX299" s="338">
        <f t="shared" si="113"/>
      </c>
      <c r="AY299" s="338">
        <f t="shared" si="114"/>
      </c>
      <c r="AZ299" s="111">
        <f t="shared" si="118"/>
      </c>
    </row>
    <row r="300" spans="30:52" ht="30" customHeight="1">
      <c r="AD300" s="317">
        <f t="shared" si="96"/>
      </c>
      <c r="AE300" s="317">
        <f t="shared" si="97"/>
      </c>
      <c r="AF300" s="348">
        <f t="shared" si="98"/>
      </c>
      <c r="AG300" s="348">
        <f t="shared" si="99"/>
      </c>
      <c r="AH300" s="349">
        <f t="shared" si="100"/>
      </c>
      <c r="AI300" s="317">
        <f t="shared" si="101"/>
      </c>
      <c r="AJ300" s="317">
        <f t="shared" si="102"/>
      </c>
      <c r="AK300" s="317">
        <f t="shared" si="103"/>
      </c>
      <c r="AL300" s="339">
        <f t="shared" si="104"/>
      </c>
      <c r="AM300" s="339">
        <f t="shared" si="105"/>
      </c>
      <c r="AN300" s="339">
        <f t="shared" si="106"/>
      </c>
      <c r="AO300" s="339">
        <f t="shared" si="107"/>
      </c>
      <c r="AP300" s="339">
        <f t="shared" si="108"/>
      </c>
      <c r="AQ300" s="339">
        <f t="shared" si="109"/>
      </c>
      <c r="AR300" s="339">
        <f t="shared" si="110"/>
      </c>
      <c r="AS300" s="339">
        <f t="shared" si="111"/>
      </c>
      <c r="AT300" s="338">
        <f t="shared" si="115"/>
      </c>
      <c r="AU300" s="338">
        <f t="shared" si="116"/>
      </c>
      <c r="AV300" s="338">
        <f t="shared" si="117"/>
      </c>
      <c r="AW300" s="338">
        <f t="shared" si="112"/>
      </c>
      <c r="AX300" s="338">
        <f t="shared" si="113"/>
      </c>
      <c r="AY300" s="338">
        <f t="shared" si="114"/>
      </c>
      <c r="AZ300" s="111">
        <f t="shared" si="118"/>
      </c>
    </row>
    <row r="301" spans="30:50" ht="30" customHeight="1">
      <c r="AD301" s="317">
        <f t="shared" si="96"/>
      </c>
      <c r="AE301" s="317">
        <f t="shared" si="97"/>
      </c>
      <c r="AF301" s="317">
        <f aca="true" t="shared" si="119" ref="AF301:AF322">IF(O301&gt;0,"SNP","")</f>
      </c>
      <c r="AG301" s="317">
        <f aca="true" t="shared" si="120" ref="AG301:AG322">IF(P301&gt;0,"STR","")</f>
      </c>
      <c r="AH301" s="317">
        <f aca="true" t="shared" si="121" ref="AH301:AH322">IF(Q301&gt;0,"SNP/STR","")</f>
      </c>
      <c r="AI301" s="317">
        <f t="shared" si="101"/>
      </c>
      <c r="AJ301" s="317">
        <f t="shared" si="102"/>
      </c>
      <c r="AK301" s="317">
        <f t="shared" si="103"/>
      </c>
      <c r="AL301" s="317">
        <f aca="true" t="shared" si="122" ref="AL301:AL322">IF(AND($M301&gt;0,U301&gt;0),"AM Add-On",IF(AND($Y301&gt;0,U301&gt;0),"",IF(AND($Z301&gt;0,U301&gt;0),"",IF(U301&gt;0,"AM",""))))</f>
      </c>
      <c r="AM301" s="317">
        <f aca="true" t="shared" si="123" ref="AM301:AM322">IF(AND($M301&gt;0,V301&gt;0),"CA Add-On",IF(V301&gt;0,"CA",""))</f>
      </c>
      <c r="AN301" s="317">
        <f aca="true" t="shared" si="124" ref="AN301:AN322">IF(AND($M301&gt;0,W301&gt;0),"DD Add-On",IF(W301&gt;0,"DD",""))</f>
      </c>
      <c r="AO301" s="317">
        <f aca="true" t="shared" si="125" ref="AO301:AO322">IF(X301&gt;0,"IE","")</f>
      </c>
      <c r="AP301" s="317">
        <f aca="true" t="shared" si="126" ref="AP301:AP322">IF(AND($M301&gt;0,Y301&gt;0),"NH Add-On",IF(AND(U301&gt;0,Y301&gt;0),"",IF(Y301&gt;0,"NH","")))</f>
      </c>
      <c r="AQ301" s="317">
        <f aca="true" t="shared" si="127" ref="AQ301:AQ322">IF(AND($U301&gt;0,Z301&gt;0),"",IF(Z301&gt;0,"OS",""))</f>
      </c>
      <c r="AR301" s="317">
        <f aca="true" t="shared" si="128" ref="AR301:AR322">IF(AND(AB301&gt;0,AA301&gt;0),"",IF(AA301&gt;0,"PHA",""))</f>
      </c>
      <c r="AS301" s="317">
        <f aca="true" t="shared" si="129" ref="AS301:AS322">IF(AND(AB301&gt;0,AA301&gt;0),"",IF(AB301&gt;0,"TH",""))</f>
      </c>
      <c r="AT301" s="317"/>
      <c r="AU301" s="317"/>
      <c r="AV301" s="317"/>
      <c r="AX301" s="317"/>
    </row>
    <row r="302" spans="30:50" ht="30" customHeight="1">
      <c r="AD302" s="317">
        <f t="shared" si="96"/>
      </c>
      <c r="AE302" s="317">
        <f t="shared" si="97"/>
      </c>
      <c r="AF302" s="317">
        <f t="shared" si="119"/>
      </c>
      <c r="AG302" s="317">
        <f t="shared" si="120"/>
      </c>
      <c r="AH302" s="317">
        <f t="shared" si="121"/>
      </c>
      <c r="AI302" s="317">
        <f t="shared" si="101"/>
      </c>
      <c r="AJ302" s="317">
        <f t="shared" si="102"/>
      </c>
      <c r="AK302" s="317">
        <f t="shared" si="103"/>
      </c>
      <c r="AL302" s="317">
        <f t="shared" si="122"/>
      </c>
      <c r="AM302" s="317">
        <f t="shared" si="123"/>
      </c>
      <c r="AN302" s="317">
        <f t="shared" si="124"/>
      </c>
      <c r="AO302" s="317">
        <f t="shared" si="125"/>
      </c>
      <c r="AP302" s="317">
        <f t="shared" si="126"/>
      </c>
      <c r="AQ302" s="317">
        <f t="shared" si="127"/>
      </c>
      <c r="AR302" s="317">
        <f t="shared" si="128"/>
      </c>
      <c r="AS302" s="317">
        <f t="shared" si="129"/>
      </c>
      <c r="AT302" s="317"/>
      <c r="AU302" s="317"/>
      <c r="AV302" s="317"/>
      <c r="AX302" s="317"/>
    </row>
    <row r="303" spans="30:50" ht="30" customHeight="1">
      <c r="AD303" s="317">
        <f t="shared" si="96"/>
      </c>
      <c r="AE303" s="317">
        <f t="shared" si="97"/>
      </c>
      <c r="AF303" s="317">
        <f t="shared" si="119"/>
      </c>
      <c r="AG303" s="317">
        <f t="shared" si="120"/>
      </c>
      <c r="AH303" s="317">
        <f t="shared" si="121"/>
      </c>
      <c r="AI303" s="317">
        <f t="shared" si="101"/>
      </c>
      <c r="AJ303" s="317">
        <f t="shared" si="102"/>
      </c>
      <c r="AK303" s="317">
        <f t="shared" si="103"/>
      </c>
      <c r="AL303" s="317">
        <f t="shared" si="122"/>
      </c>
      <c r="AM303" s="317">
        <f t="shared" si="123"/>
      </c>
      <c r="AN303" s="317">
        <f t="shared" si="124"/>
      </c>
      <c r="AO303" s="317">
        <f t="shared" si="125"/>
      </c>
      <c r="AP303" s="317">
        <f t="shared" si="126"/>
      </c>
      <c r="AQ303" s="317">
        <f t="shared" si="127"/>
      </c>
      <c r="AR303" s="317">
        <f t="shared" si="128"/>
      </c>
      <c r="AS303" s="317">
        <f t="shared" si="129"/>
      </c>
      <c r="AT303" s="317"/>
      <c r="AU303" s="317"/>
      <c r="AV303" s="317"/>
      <c r="AX303" s="317"/>
    </row>
    <row r="304" spans="30:50" ht="30" customHeight="1">
      <c r="AD304" s="317">
        <f t="shared" si="96"/>
      </c>
      <c r="AE304" s="317">
        <f t="shared" si="97"/>
      </c>
      <c r="AF304" s="317">
        <f t="shared" si="119"/>
      </c>
      <c r="AG304" s="317">
        <f t="shared" si="120"/>
      </c>
      <c r="AH304" s="317">
        <f t="shared" si="121"/>
      </c>
      <c r="AI304" s="317">
        <f t="shared" si="101"/>
      </c>
      <c r="AJ304" s="317">
        <f t="shared" si="102"/>
      </c>
      <c r="AK304" s="317">
        <f t="shared" si="103"/>
      </c>
      <c r="AL304" s="317">
        <f t="shared" si="122"/>
      </c>
      <c r="AM304" s="317">
        <f t="shared" si="123"/>
      </c>
      <c r="AN304" s="317">
        <f t="shared" si="124"/>
      </c>
      <c r="AO304" s="317">
        <f t="shared" si="125"/>
      </c>
      <c r="AP304" s="317">
        <f t="shared" si="126"/>
      </c>
      <c r="AQ304" s="317">
        <f t="shared" si="127"/>
      </c>
      <c r="AR304" s="317">
        <f t="shared" si="128"/>
      </c>
      <c r="AS304" s="317">
        <f t="shared" si="129"/>
      </c>
      <c r="AT304" s="317"/>
      <c r="AU304" s="317"/>
      <c r="AV304" s="317"/>
      <c r="AX304" s="317"/>
    </row>
    <row r="305" spans="30:50" ht="30" customHeight="1">
      <c r="AD305" s="317">
        <f t="shared" si="96"/>
      </c>
      <c r="AE305" s="317">
        <f t="shared" si="97"/>
      </c>
      <c r="AF305" s="317">
        <f t="shared" si="119"/>
      </c>
      <c r="AG305" s="317">
        <f t="shared" si="120"/>
      </c>
      <c r="AH305" s="317">
        <f t="shared" si="121"/>
      </c>
      <c r="AI305" s="317">
        <f t="shared" si="101"/>
      </c>
      <c r="AJ305" s="317">
        <f t="shared" si="102"/>
      </c>
      <c r="AK305" s="317">
        <f t="shared" si="103"/>
      </c>
      <c r="AL305" s="317">
        <f t="shared" si="122"/>
      </c>
      <c r="AM305" s="317">
        <f t="shared" si="123"/>
      </c>
      <c r="AN305" s="317">
        <f t="shared" si="124"/>
      </c>
      <c r="AO305" s="317">
        <f t="shared" si="125"/>
      </c>
      <c r="AP305" s="317">
        <f t="shared" si="126"/>
      </c>
      <c r="AQ305" s="317">
        <f t="shared" si="127"/>
      </c>
      <c r="AR305" s="317">
        <f t="shared" si="128"/>
      </c>
      <c r="AS305" s="317">
        <f t="shared" si="129"/>
      </c>
      <c r="AT305" s="317"/>
      <c r="AU305" s="317"/>
      <c r="AV305" s="317"/>
      <c r="AX305" s="317"/>
    </row>
    <row r="306" spans="30:50" ht="30" customHeight="1">
      <c r="AD306" s="317">
        <f t="shared" si="96"/>
      </c>
      <c r="AE306" s="317">
        <f t="shared" si="97"/>
      </c>
      <c r="AF306" s="317">
        <f t="shared" si="119"/>
      </c>
      <c r="AG306" s="317">
        <f t="shared" si="120"/>
      </c>
      <c r="AH306" s="317">
        <f t="shared" si="121"/>
      </c>
      <c r="AI306" s="317">
        <f t="shared" si="101"/>
      </c>
      <c r="AJ306" s="317">
        <f t="shared" si="102"/>
      </c>
      <c r="AK306" s="317">
        <f t="shared" si="103"/>
      </c>
      <c r="AL306" s="317">
        <f t="shared" si="122"/>
      </c>
      <c r="AM306" s="317">
        <f t="shared" si="123"/>
      </c>
      <c r="AN306" s="317">
        <f t="shared" si="124"/>
      </c>
      <c r="AO306" s="317">
        <f t="shared" si="125"/>
      </c>
      <c r="AP306" s="317">
        <f t="shared" si="126"/>
      </c>
      <c r="AQ306" s="317">
        <f t="shared" si="127"/>
      </c>
      <c r="AR306" s="317">
        <f t="shared" si="128"/>
      </c>
      <c r="AS306" s="317">
        <f t="shared" si="129"/>
      </c>
      <c r="AT306" s="317"/>
      <c r="AU306" s="317"/>
      <c r="AV306" s="317"/>
      <c r="AX306" s="317"/>
    </row>
    <row r="307" spans="30:50" ht="30" customHeight="1">
      <c r="AD307" s="317">
        <f t="shared" si="96"/>
      </c>
      <c r="AE307" s="317">
        <f t="shared" si="97"/>
      </c>
      <c r="AF307" s="317">
        <f t="shared" si="119"/>
      </c>
      <c r="AG307" s="317">
        <f t="shared" si="120"/>
      </c>
      <c r="AH307" s="317">
        <f t="shared" si="121"/>
      </c>
      <c r="AI307" s="317">
        <f t="shared" si="101"/>
      </c>
      <c r="AJ307" s="317">
        <f t="shared" si="102"/>
      </c>
      <c r="AK307" s="317">
        <f t="shared" si="103"/>
      </c>
      <c r="AL307" s="317">
        <f t="shared" si="122"/>
      </c>
      <c r="AM307" s="317">
        <f t="shared" si="123"/>
      </c>
      <c r="AN307" s="317">
        <f t="shared" si="124"/>
      </c>
      <c r="AO307" s="317">
        <f t="shared" si="125"/>
      </c>
      <c r="AP307" s="317">
        <f t="shared" si="126"/>
      </c>
      <c r="AQ307" s="317">
        <f t="shared" si="127"/>
      </c>
      <c r="AR307" s="317">
        <f t="shared" si="128"/>
      </c>
      <c r="AS307" s="317">
        <f t="shared" si="129"/>
      </c>
      <c r="AT307" s="317"/>
      <c r="AU307" s="317"/>
      <c r="AV307" s="317"/>
      <c r="AX307" s="317"/>
    </row>
    <row r="308" spans="30:50" ht="30" customHeight="1">
      <c r="AD308" s="317">
        <f t="shared" si="96"/>
      </c>
      <c r="AE308" s="317">
        <f t="shared" si="97"/>
      </c>
      <c r="AF308" s="317">
        <f t="shared" si="119"/>
      </c>
      <c r="AG308" s="317">
        <f t="shared" si="120"/>
      </c>
      <c r="AH308" s="317">
        <f t="shared" si="121"/>
      </c>
      <c r="AI308" s="317">
        <f t="shared" si="101"/>
      </c>
      <c r="AJ308" s="317">
        <f t="shared" si="102"/>
      </c>
      <c r="AK308" s="317">
        <f t="shared" si="103"/>
      </c>
      <c r="AL308" s="317">
        <f t="shared" si="122"/>
      </c>
      <c r="AM308" s="317">
        <f t="shared" si="123"/>
      </c>
      <c r="AN308" s="317">
        <f t="shared" si="124"/>
      </c>
      <c r="AO308" s="317">
        <f t="shared" si="125"/>
      </c>
      <c r="AP308" s="317">
        <f t="shared" si="126"/>
      </c>
      <c r="AQ308" s="317">
        <f t="shared" si="127"/>
      </c>
      <c r="AR308" s="317">
        <f t="shared" si="128"/>
      </c>
      <c r="AS308" s="317">
        <f t="shared" si="129"/>
      </c>
      <c r="AT308" s="317"/>
      <c r="AU308" s="317"/>
      <c r="AV308" s="317"/>
      <c r="AX308" s="317"/>
    </row>
    <row r="309" spans="30:50" ht="30" customHeight="1">
      <c r="AD309" s="317">
        <f t="shared" si="96"/>
      </c>
      <c r="AE309" s="317">
        <f t="shared" si="97"/>
      </c>
      <c r="AF309" s="317">
        <f t="shared" si="119"/>
      </c>
      <c r="AG309" s="317">
        <f t="shared" si="120"/>
      </c>
      <c r="AH309" s="317">
        <f t="shared" si="121"/>
      </c>
      <c r="AI309" s="317">
        <f t="shared" si="101"/>
      </c>
      <c r="AJ309" s="317">
        <f t="shared" si="102"/>
      </c>
      <c r="AK309" s="317">
        <f t="shared" si="103"/>
      </c>
      <c r="AL309" s="317">
        <f t="shared" si="122"/>
      </c>
      <c r="AM309" s="317">
        <f t="shared" si="123"/>
      </c>
      <c r="AN309" s="317">
        <f t="shared" si="124"/>
      </c>
      <c r="AO309" s="317">
        <f t="shared" si="125"/>
      </c>
      <c r="AP309" s="317">
        <f t="shared" si="126"/>
      </c>
      <c r="AQ309" s="317">
        <f t="shared" si="127"/>
      </c>
      <c r="AR309" s="317">
        <f t="shared" si="128"/>
      </c>
      <c r="AS309" s="317">
        <f t="shared" si="129"/>
      </c>
      <c r="AT309" s="317"/>
      <c r="AU309" s="317"/>
      <c r="AV309" s="317"/>
      <c r="AX309" s="317"/>
    </row>
    <row r="310" spans="30:50" ht="30" customHeight="1">
      <c r="AD310" s="317">
        <f t="shared" si="96"/>
      </c>
      <c r="AE310" s="317">
        <f t="shared" si="97"/>
      </c>
      <c r="AF310" s="317">
        <f t="shared" si="119"/>
      </c>
      <c r="AG310" s="317">
        <f t="shared" si="120"/>
      </c>
      <c r="AH310" s="317">
        <f t="shared" si="121"/>
      </c>
      <c r="AI310" s="317">
        <f t="shared" si="101"/>
      </c>
      <c r="AJ310" s="317">
        <f t="shared" si="102"/>
      </c>
      <c r="AK310" s="317">
        <f t="shared" si="103"/>
      </c>
      <c r="AL310" s="317">
        <f t="shared" si="122"/>
      </c>
      <c r="AM310" s="317">
        <f t="shared" si="123"/>
      </c>
      <c r="AN310" s="317">
        <f t="shared" si="124"/>
      </c>
      <c r="AO310" s="317">
        <f t="shared" si="125"/>
      </c>
      <c r="AP310" s="317">
        <f t="shared" si="126"/>
      </c>
      <c r="AQ310" s="317">
        <f t="shared" si="127"/>
      </c>
      <c r="AR310" s="317">
        <f t="shared" si="128"/>
      </c>
      <c r="AS310" s="317">
        <f t="shared" si="129"/>
      </c>
      <c r="AT310" s="317"/>
      <c r="AU310" s="317"/>
      <c r="AV310" s="317"/>
      <c r="AX310" s="317"/>
    </row>
    <row r="311" spans="30:50" ht="30" customHeight="1">
      <c r="AD311" s="317">
        <f t="shared" si="96"/>
      </c>
      <c r="AE311" s="317">
        <f t="shared" si="97"/>
      </c>
      <c r="AF311" s="317">
        <f t="shared" si="119"/>
      </c>
      <c r="AG311" s="317">
        <f t="shared" si="120"/>
      </c>
      <c r="AH311" s="317">
        <f t="shared" si="121"/>
      </c>
      <c r="AI311" s="317">
        <f t="shared" si="101"/>
      </c>
      <c r="AJ311" s="317">
        <f t="shared" si="102"/>
      </c>
      <c r="AK311" s="317">
        <f t="shared" si="103"/>
      </c>
      <c r="AL311" s="317">
        <f t="shared" si="122"/>
      </c>
      <c r="AM311" s="317">
        <f t="shared" si="123"/>
      </c>
      <c r="AN311" s="317">
        <f t="shared" si="124"/>
      </c>
      <c r="AO311" s="317">
        <f t="shared" si="125"/>
      </c>
      <c r="AP311" s="317">
        <f t="shared" si="126"/>
      </c>
      <c r="AQ311" s="317">
        <f t="shared" si="127"/>
      </c>
      <c r="AR311" s="317">
        <f t="shared" si="128"/>
      </c>
      <c r="AS311" s="317">
        <f t="shared" si="129"/>
      </c>
      <c r="AT311" s="317"/>
      <c r="AU311" s="317"/>
      <c r="AV311" s="317"/>
      <c r="AX311" s="317"/>
    </row>
    <row r="312" spans="30:50" ht="30" customHeight="1">
      <c r="AD312" s="317">
        <f t="shared" si="96"/>
      </c>
      <c r="AE312" s="317">
        <f t="shared" si="97"/>
      </c>
      <c r="AF312" s="317">
        <f t="shared" si="119"/>
      </c>
      <c r="AG312" s="317">
        <f t="shared" si="120"/>
      </c>
      <c r="AH312" s="317">
        <f t="shared" si="121"/>
      </c>
      <c r="AI312" s="317">
        <f t="shared" si="101"/>
      </c>
      <c r="AJ312" s="317">
        <f t="shared" si="102"/>
      </c>
      <c r="AK312" s="317">
        <f t="shared" si="103"/>
      </c>
      <c r="AL312" s="317">
        <f t="shared" si="122"/>
      </c>
      <c r="AM312" s="317">
        <f t="shared" si="123"/>
      </c>
      <c r="AN312" s="317">
        <f t="shared" si="124"/>
      </c>
      <c r="AO312" s="317">
        <f t="shared" si="125"/>
      </c>
      <c r="AP312" s="317">
        <f t="shared" si="126"/>
      </c>
      <c r="AQ312" s="317">
        <f t="shared" si="127"/>
      </c>
      <c r="AR312" s="317">
        <f t="shared" si="128"/>
      </c>
      <c r="AS312" s="317">
        <f t="shared" si="129"/>
      </c>
      <c r="AT312" s="317"/>
      <c r="AU312" s="317"/>
      <c r="AV312" s="317"/>
      <c r="AX312" s="317"/>
    </row>
    <row r="313" spans="30:50" ht="30" customHeight="1">
      <c r="AD313" s="317">
        <f t="shared" si="96"/>
      </c>
      <c r="AE313" s="317">
        <f t="shared" si="97"/>
      </c>
      <c r="AF313" s="317">
        <f t="shared" si="119"/>
      </c>
      <c r="AG313" s="317">
        <f t="shared" si="120"/>
      </c>
      <c r="AH313" s="317">
        <f t="shared" si="121"/>
      </c>
      <c r="AI313" s="317">
        <f t="shared" si="101"/>
      </c>
      <c r="AJ313" s="317">
        <f t="shared" si="102"/>
      </c>
      <c r="AK313" s="317">
        <f t="shared" si="103"/>
      </c>
      <c r="AL313" s="317">
        <f t="shared" si="122"/>
      </c>
      <c r="AM313" s="317">
        <f t="shared" si="123"/>
      </c>
      <c r="AN313" s="317">
        <f t="shared" si="124"/>
      </c>
      <c r="AO313" s="317">
        <f t="shared" si="125"/>
      </c>
      <c r="AP313" s="317">
        <f t="shared" si="126"/>
      </c>
      <c r="AQ313" s="317">
        <f t="shared" si="127"/>
      </c>
      <c r="AR313" s="317">
        <f t="shared" si="128"/>
      </c>
      <c r="AS313" s="317">
        <f t="shared" si="129"/>
      </c>
      <c r="AT313" s="317"/>
      <c r="AU313" s="317"/>
      <c r="AV313" s="317"/>
      <c r="AX313" s="317"/>
    </row>
    <row r="314" spans="30:50" ht="30" customHeight="1">
      <c r="AD314" s="317">
        <f t="shared" si="96"/>
      </c>
      <c r="AE314" s="317">
        <f t="shared" si="97"/>
      </c>
      <c r="AF314" s="317">
        <f t="shared" si="119"/>
      </c>
      <c r="AG314" s="317">
        <f t="shared" si="120"/>
      </c>
      <c r="AH314" s="317">
        <f t="shared" si="121"/>
      </c>
      <c r="AI314" s="317">
        <f t="shared" si="101"/>
      </c>
      <c r="AJ314" s="317">
        <f t="shared" si="102"/>
      </c>
      <c r="AK314" s="317">
        <f t="shared" si="103"/>
      </c>
      <c r="AL314" s="317">
        <f t="shared" si="122"/>
      </c>
      <c r="AM314" s="317">
        <f t="shared" si="123"/>
      </c>
      <c r="AN314" s="317">
        <f t="shared" si="124"/>
      </c>
      <c r="AO314" s="317">
        <f t="shared" si="125"/>
      </c>
      <c r="AP314" s="317">
        <f t="shared" si="126"/>
      </c>
      <c r="AQ314" s="317">
        <f t="shared" si="127"/>
      </c>
      <c r="AR314" s="317">
        <f t="shared" si="128"/>
      </c>
      <c r="AS314" s="317">
        <f t="shared" si="129"/>
      </c>
      <c r="AT314" s="317"/>
      <c r="AU314" s="317"/>
      <c r="AV314" s="317"/>
      <c r="AX314" s="317"/>
    </row>
    <row r="315" spans="30:50" ht="30" customHeight="1">
      <c r="AD315" s="317">
        <f t="shared" si="96"/>
      </c>
      <c r="AE315" s="317">
        <f t="shared" si="97"/>
      </c>
      <c r="AF315" s="317">
        <f t="shared" si="119"/>
      </c>
      <c r="AG315" s="317">
        <f t="shared" si="120"/>
      </c>
      <c r="AH315" s="317">
        <f t="shared" si="121"/>
      </c>
      <c r="AI315" s="317">
        <f t="shared" si="101"/>
      </c>
      <c r="AJ315" s="317">
        <f t="shared" si="102"/>
      </c>
      <c r="AK315" s="317">
        <f t="shared" si="103"/>
      </c>
      <c r="AL315" s="317">
        <f t="shared" si="122"/>
      </c>
      <c r="AM315" s="317">
        <f t="shared" si="123"/>
      </c>
      <c r="AN315" s="317">
        <f t="shared" si="124"/>
      </c>
      <c r="AO315" s="317">
        <f t="shared" si="125"/>
      </c>
      <c r="AP315" s="317">
        <f t="shared" si="126"/>
      </c>
      <c r="AQ315" s="317">
        <f t="shared" si="127"/>
      </c>
      <c r="AR315" s="317">
        <f t="shared" si="128"/>
      </c>
      <c r="AS315" s="317">
        <f t="shared" si="129"/>
      </c>
      <c r="AT315" s="317"/>
      <c r="AU315" s="317"/>
      <c r="AV315" s="317"/>
      <c r="AX315" s="317"/>
    </row>
    <row r="316" spans="30:50" ht="30" customHeight="1">
      <c r="AD316" s="317">
        <f t="shared" si="96"/>
      </c>
      <c r="AE316" s="317">
        <f t="shared" si="97"/>
      </c>
      <c r="AF316" s="317">
        <f t="shared" si="119"/>
      </c>
      <c r="AG316" s="317">
        <f t="shared" si="120"/>
      </c>
      <c r="AH316" s="317">
        <f t="shared" si="121"/>
      </c>
      <c r="AI316" s="317">
        <f t="shared" si="101"/>
      </c>
      <c r="AJ316" s="317">
        <f t="shared" si="102"/>
      </c>
      <c r="AK316" s="317">
        <f t="shared" si="103"/>
      </c>
      <c r="AL316" s="317">
        <f t="shared" si="122"/>
      </c>
      <c r="AM316" s="317">
        <f t="shared" si="123"/>
      </c>
      <c r="AN316" s="317">
        <f t="shared" si="124"/>
      </c>
      <c r="AO316" s="317">
        <f t="shared" si="125"/>
      </c>
      <c r="AP316" s="317">
        <f t="shared" si="126"/>
      </c>
      <c r="AQ316" s="317">
        <f t="shared" si="127"/>
      </c>
      <c r="AR316" s="317">
        <f t="shared" si="128"/>
      </c>
      <c r="AS316" s="317">
        <f t="shared" si="129"/>
      </c>
      <c r="AT316" s="317"/>
      <c r="AU316" s="317"/>
      <c r="AV316" s="317"/>
      <c r="AX316" s="317"/>
    </row>
    <row r="317" spans="30:50" ht="30" customHeight="1">
      <c r="AD317" s="317">
        <f t="shared" si="96"/>
      </c>
      <c r="AE317" s="317">
        <f t="shared" si="97"/>
      </c>
      <c r="AF317" s="317">
        <f t="shared" si="119"/>
      </c>
      <c r="AG317" s="317">
        <f t="shared" si="120"/>
      </c>
      <c r="AH317" s="317">
        <f t="shared" si="121"/>
      </c>
      <c r="AI317" s="317">
        <f t="shared" si="101"/>
      </c>
      <c r="AJ317" s="317">
        <f t="shared" si="102"/>
      </c>
      <c r="AK317" s="317">
        <f t="shared" si="103"/>
      </c>
      <c r="AL317" s="317">
        <f t="shared" si="122"/>
      </c>
      <c r="AM317" s="317">
        <f t="shared" si="123"/>
      </c>
      <c r="AN317" s="317">
        <f t="shared" si="124"/>
      </c>
      <c r="AO317" s="317">
        <f t="shared" si="125"/>
      </c>
      <c r="AP317" s="317">
        <f t="shared" si="126"/>
      </c>
      <c r="AQ317" s="317">
        <f t="shared" si="127"/>
      </c>
      <c r="AR317" s="317">
        <f t="shared" si="128"/>
      </c>
      <c r="AS317" s="317">
        <f t="shared" si="129"/>
      </c>
      <c r="AT317" s="317"/>
      <c r="AU317" s="317"/>
      <c r="AV317" s="317"/>
      <c r="AX317" s="317"/>
    </row>
    <row r="318" spans="30:50" ht="30" customHeight="1">
      <c r="AD318" s="317">
        <f t="shared" si="96"/>
      </c>
      <c r="AE318" s="317">
        <f t="shared" si="97"/>
      </c>
      <c r="AF318" s="317">
        <f t="shared" si="119"/>
      </c>
      <c r="AG318" s="317">
        <f t="shared" si="120"/>
      </c>
      <c r="AH318" s="317">
        <f t="shared" si="121"/>
      </c>
      <c r="AI318" s="317">
        <f t="shared" si="101"/>
      </c>
      <c r="AJ318" s="317">
        <f t="shared" si="102"/>
      </c>
      <c r="AK318" s="317">
        <f t="shared" si="103"/>
      </c>
      <c r="AL318" s="317">
        <f t="shared" si="122"/>
      </c>
      <c r="AM318" s="317">
        <f t="shared" si="123"/>
      </c>
      <c r="AN318" s="317">
        <f t="shared" si="124"/>
      </c>
      <c r="AO318" s="317">
        <f t="shared" si="125"/>
      </c>
      <c r="AP318" s="317">
        <f t="shared" si="126"/>
      </c>
      <c r="AQ318" s="317">
        <f t="shared" si="127"/>
      </c>
      <c r="AR318" s="317">
        <f t="shared" si="128"/>
      </c>
      <c r="AS318" s="317">
        <f t="shared" si="129"/>
      </c>
      <c r="AT318" s="317"/>
      <c r="AU318" s="317"/>
      <c r="AV318" s="317"/>
      <c r="AX318" s="317"/>
    </row>
    <row r="319" spans="30:50" ht="30" customHeight="1">
      <c r="AD319" s="317">
        <f t="shared" si="96"/>
      </c>
      <c r="AE319" s="317">
        <f t="shared" si="97"/>
      </c>
      <c r="AF319" s="317">
        <f t="shared" si="119"/>
      </c>
      <c r="AG319" s="317">
        <f t="shared" si="120"/>
      </c>
      <c r="AH319" s="317">
        <f t="shared" si="121"/>
      </c>
      <c r="AI319" s="317">
        <f t="shared" si="101"/>
      </c>
      <c r="AJ319" s="317">
        <f t="shared" si="102"/>
      </c>
      <c r="AK319" s="317">
        <f t="shared" si="103"/>
      </c>
      <c r="AL319" s="317">
        <f t="shared" si="122"/>
      </c>
      <c r="AM319" s="317">
        <f t="shared" si="123"/>
      </c>
      <c r="AN319" s="317">
        <f t="shared" si="124"/>
      </c>
      <c r="AO319" s="317">
        <f t="shared" si="125"/>
      </c>
      <c r="AP319" s="317">
        <f t="shared" si="126"/>
      </c>
      <c r="AQ319" s="317">
        <f t="shared" si="127"/>
      </c>
      <c r="AR319" s="317">
        <f t="shared" si="128"/>
      </c>
      <c r="AS319" s="317">
        <f t="shared" si="129"/>
      </c>
      <c r="AT319" s="317"/>
      <c r="AU319" s="317"/>
      <c r="AV319" s="317"/>
      <c r="AX319" s="317"/>
    </row>
    <row r="320" spans="30:50" ht="30" customHeight="1">
      <c r="AD320" s="317">
        <f t="shared" si="96"/>
      </c>
      <c r="AE320" s="317">
        <f t="shared" si="97"/>
      </c>
      <c r="AF320" s="317">
        <f t="shared" si="119"/>
      </c>
      <c r="AG320" s="317">
        <f t="shared" si="120"/>
      </c>
      <c r="AH320" s="317">
        <f t="shared" si="121"/>
      </c>
      <c r="AI320" s="317">
        <f t="shared" si="101"/>
      </c>
      <c r="AJ320" s="317">
        <f t="shared" si="102"/>
      </c>
      <c r="AK320" s="317">
        <f t="shared" si="103"/>
      </c>
      <c r="AL320" s="317">
        <f t="shared" si="122"/>
      </c>
      <c r="AM320" s="317">
        <f t="shared" si="123"/>
      </c>
      <c r="AN320" s="317">
        <f t="shared" si="124"/>
      </c>
      <c r="AO320" s="317">
        <f t="shared" si="125"/>
      </c>
      <c r="AP320" s="317">
        <f t="shared" si="126"/>
      </c>
      <c r="AQ320" s="317">
        <f t="shared" si="127"/>
      </c>
      <c r="AR320" s="317">
        <f t="shared" si="128"/>
      </c>
      <c r="AS320" s="317">
        <f t="shared" si="129"/>
      </c>
      <c r="AT320" s="317"/>
      <c r="AU320" s="317"/>
      <c r="AV320" s="317"/>
      <c r="AX320" s="317"/>
    </row>
    <row r="321" spans="30:50" ht="30" customHeight="1">
      <c r="AD321" s="317">
        <f t="shared" si="96"/>
      </c>
      <c r="AE321" s="317">
        <f t="shared" si="97"/>
      </c>
      <c r="AF321" s="317">
        <f t="shared" si="119"/>
      </c>
      <c r="AG321" s="317">
        <f t="shared" si="120"/>
      </c>
      <c r="AH321" s="317">
        <f t="shared" si="121"/>
      </c>
      <c r="AI321" s="317">
        <f t="shared" si="101"/>
      </c>
      <c r="AJ321" s="317">
        <f t="shared" si="102"/>
      </c>
      <c r="AK321" s="317">
        <f t="shared" si="103"/>
      </c>
      <c r="AL321" s="317">
        <f t="shared" si="122"/>
      </c>
      <c r="AM321" s="317">
        <f t="shared" si="123"/>
      </c>
      <c r="AN321" s="317">
        <f t="shared" si="124"/>
      </c>
      <c r="AO321" s="317">
        <f t="shared" si="125"/>
      </c>
      <c r="AP321" s="317">
        <f t="shared" si="126"/>
      </c>
      <c r="AQ321" s="317">
        <f t="shared" si="127"/>
      </c>
      <c r="AR321" s="317">
        <f t="shared" si="128"/>
      </c>
      <c r="AS321" s="317">
        <f t="shared" si="129"/>
      </c>
      <c r="AT321" s="317"/>
      <c r="AU321" s="317"/>
      <c r="AV321" s="317"/>
      <c r="AX321" s="317"/>
    </row>
    <row r="322" spans="30:50" ht="30" customHeight="1">
      <c r="AD322" s="317">
        <f t="shared" si="96"/>
      </c>
      <c r="AE322" s="317">
        <f t="shared" si="97"/>
      </c>
      <c r="AF322" s="317">
        <f t="shared" si="119"/>
      </c>
      <c r="AG322" s="317">
        <f t="shared" si="120"/>
      </c>
      <c r="AH322" s="317">
        <f t="shared" si="121"/>
      </c>
      <c r="AI322" s="317">
        <f t="shared" si="101"/>
      </c>
      <c r="AJ322" s="317">
        <f t="shared" si="102"/>
      </c>
      <c r="AK322" s="317">
        <f t="shared" si="103"/>
      </c>
      <c r="AL322" s="317">
        <f t="shared" si="122"/>
      </c>
      <c r="AM322" s="317">
        <f t="shared" si="123"/>
      </c>
      <c r="AN322" s="317">
        <f t="shared" si="124"/>
      </c>
      <c r="AO322" s="317">
        <f t="shared" si="125"/>
      </c>
      <c r="AP322" s="317">
        <f t="shared" si="126"/>
      </c>
      <c r="AQ322" s="317">
        <f t="shared" si="127"/>
      </c>
      <c r="AR322" s="317">
        <f t="shared" si="128"/>
      </c>
      <c r="AS322" s="317">
        <f t="shared" si="129"/>
      </c>
      <c r="AT322" s="317"/>
      <c r="AU322" s="317"/>
      <c r="AV322" s="317"/>
      <c r="AX322" s="317"/>
    </row>
  </sheetData>
  <sheetProtection sheet="1" selectLockedCells="1"/>
  <mergeCells count="33">
    <mergeCell ref="A7:AB7"/>
    <mergeCell ref="R19:R20"/>
    <mergeCell ref="H19:H20"/>
    <mergeCell ref="AL19:AS19"/>
    <mergeCell ref="A19:A20"/>
    <mergeCell ref="G19:G20"/>
    <mergeCell ref="O19:O20"/>
    <mergeCell ref="Q19:Q20"/>
    <mergeCell ref="B19:B20"/>
    <mergeCell ref="F17:L18"/>
    <mergeCell ref="A17:D18"/>
    <mergeCell ref="K19:K20"/>
    <mergeCell ref="J19:J20"/>
    <mergeCell ref="F19:F20"/>
    <mergeCell ref="I19:I20"/>
    <mergeCell ref="C19:C20"/>
    <mergeCell ref="D19:D20"/>
    <mergeCell ref="M9:AB9"/>
    <mergeCell ref="M10:AB10"/>
    <mergeCell ref="C9:I9"/>
    <mergeCell ref="C10:I10"/>
    <mergeCell ref="J9:L9"/>
    <mergeCell ref="J10:L10"/>
    <mergeCell ref="U19:AB19"/>
    <mergeCell ref="T19:T20"/>
    <mergeCell ref="A12:Y12"/>
    <mergeCell ref="A11:Y11"/>
    <mergeCell ref="P19:P20"/>
    <mergeCell ref="N19:N20"/>
    <mergeCell ref="M17:AB18"/>
    <mergeCell ref="L19:L20"/>
    <mergeCell ref="M19:M20"/>
    <mergeCell ref="S19:S20"/>
  </mergeCells>
  <dataValidations count="1">
    <dataValidation allowBlank="1" showErrorMessage="1" promptTitle="SireTRACE®" sqref="R23:S23"/>
  </dataValidations>
  <printOptions horizontalCentered="1" verticalCentered="1"/>
  <pageMargins left="0.25" right="0.25" top="0.25" bottom="0.25" header="0.5" footer="0.5"/>
  <pageSetup fitToHeight="1" fitToWidth="1" horizontalDpi="600" verticalDpi="600" orientation="portrait" scale="69"/>
  <drawing r:id="rId3"/>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V250"/>
  <sheetViews>
    <sheetView showZeros="0" zoomScalePageLayoutView="0" workbookViewId="0" topLeftCell="A1">
      <selection activeCell="A18" sqref="A18"/>
    </sheetView>
  </sheetViews>
  <sheetFormatPr defaultColWidth="11.421875" defaultRowHeight="15" customHeight="1"/>
  <cols>
    <col min="1" max="5" width="3.140625" style="168" customWidth="1"/>
    <col min="6" max="6" width="14.8515625" style="258" customWidth="1"/>
    <col min="7" max="7" width="11.28125" style="258" customWidth="1"/>
    <col min="8" max="10" width="12.140625" style="258" customWidth="1"/>
    <col min="11" max="13" width="8.00390625" style="258" customWidth="1"/>
    <col min="14" max="14" width="2.28125" style="258" customWidth="1"/>
    <col min="15" max="15" width="1.1484375" style="258" customWidth="1"/>
    <col min="16" max="16" width="12.7109375" style="258" customWidth="1"/>
    <col min="17" max="17" width="15.140625" style="258" customWidth="1"/>
    <col min="18" max="18" width="11.8515625" style="258" customWidth="1"/>
    <col min="19" max="19" width="15.7109375" style="252" customWidth="1"/>
    <col min="20" max="20" width="9.7109375" style="252" customWidth="1"/>
    <col min="21" max="21" width="7.140625" style="252" customWidth="1"/>
    <col min="22" max="22" width="29.7109375" style="252" customWidth="1"/>
    <col min="23" max="23" width="9.421875" style="252" customWidth="1"/>
    <col min="24" max="24" width="8.140625" style="252" customWidth="1"/>
    <col min="25" max="16384" width="11.421875" style="252" customWidth="1"/>
  </cols>
  <sheetData>
    <row r="1" spans="1:22" s="6" customFormat="1" ht="15">
      <c r="A1" s="282"/>
      <c r="B1" s="281"/>
      <c r="C1" s="281"/>
      <c r="D1" s="281"/>
      <c r="E1" s="281"/>
      <c r="F1" s="45"/>
      <c r="G1" s="45"/>
      <c r="H1" s="45"/>
      <c r="I1" s="45"/>
      <c r="J1" s="45"/>
      <c r="K1" s="45"/>
      <c r="L1" s="45"/>
      <c r="M1" s="45"/>
      <c r="N1" s="45"/>
      <c r="O1" s="45"/>
      <c r="P1" s="45"/>
      <c r="Q1" s="45"/>
      <c r="R1" s="45"/>
      <c r="S1" s="36"/>
      <c r="T1" s="36"/>
      <c r="U1" s="36"/>
      <c r="V1" s="37"/>
    </row>
    <row r="2" spans="1:22" s="6" customFormat="1" ht="15">
      <c r="A2" s="243"/>
      <c r="B2" s="168"/>
      <c r="C2" s="168"/>
      <c r="D2" s="168"/>
      <c r="E2" s="168"/>
      <c r="F2" s="42"/>
      <c r="G2" s="42"/>
      <c r="H2" s="42"/>
      <c r="I2" s="42"/>
      <c r="J2" s="42"/>
      <c r="K2" s="42"/>
      <c r="L2" s="42"/>
      <c r="M2" s="42"/>
      <c r="N2" s="42"/>
      <c r="O2" s="42"/>
      <c r="P2" s="42"/>
      <c r="Q2" s="42"/>
      <c r="R2" s="42"/>
      <c r="S2" s="300"/>
      <c r="T2" s="300"/>
      <c r="U2" s="300"/>
      <c r="V2" s="191"/>
    </row>
    <row r="3" spans="1:22" s="6" customFormat="1" ht="15">
      <c r="A3" s="243"/>
      <c r="B3" s="168"/>
      <c r="C3" s="168"/>
      <c r="D3" s="168"/>
      <c r="E3" s="168"/>
      <c r="F3" s="42"/>
      <c r="G3" s="42"/>
      <c r="H3" s="42"/>
      <c r="I3" s="42"/>
      <c r="J3" s="42"/>
      <c r="K3" s="42"/>
      <c r="L3" s="42"/>
      <c r="M3" s="42"/>
      <c r="N3" s="42"/>
      <c r="O3" s="42"/>
      <c r="P3" s="42"/>
      <c r="Q3" s="42"/>
      <c r="R3" s="42"/>
      <c r="S3" s="300"/>
      <c r="T3" s="300"/>
      <c r="U3" s="300"/>
      <c r="V3" s="191"/>
    </row>
    <row r="4" spans="1:22" s="6" customFormat="1" ht="15">
      <c r="A4" s="243"/>
      <c r="B4" s="168"/>
      <c r="C4" s="168"/>
      <c r="D4" s="168"/>
      <c r="E4" s="168"/>
      <c r="F4" s="42"/>
      <c r="G4" s="42"/>
      <c r="H4" s="42"/>
      <c r="I4" s="42"/>
      <c r="J4" s="42"/>
      <c r="K4" s="42"/>
      <c r="L4" s="42"/>
      <c r="M4" s="42"/>
      <c r="N4" s="42"/>
      <c r="O4" s="42"/>
      <c r="P4" s="42"/>
      <c r="Q4" s="42"/>
      <c r="R4" s="42"/>
      <c r="S4" s="300"/>
      <c r="T4" s="300"/>
      <c r="U4" s="300"/>
      <c r="V4" s="191"/>
    </row>
    <row r="5" spans="1:22" s="6" customFormat="1" ht="15">
      <c r="A5" s="243"/>
      <c r="B5" s="168"/>
      <c r="C5" s="168"/>
      <c r="D5" s="168"/>
      <c r="E5" s="168"/>
      <c r="F5" s="42"/>
      <c r="G5" s="42"/>
      <c r="H5" s="42"/>
      <c r="I5" s="42"/>
      <c r="J5" s="42"/>
      <c r="K5" s="42"/>
      <c r="L5" s="42"/>
      <c r="M5" s="42"/>
      <c r="N5" s="42"/>
      <c r="O5" s="42"/>
      <c r="P5" s="42"/>
      <c r="Q5" s="42"/>
      <c r="R5" s="42"/>
      <c r="S5" s="300"/>
      <c r="T5" s="300"/>
      <c r="U5" s="300"/>
      <c r="V5" s="191"/>
    </row>
    <row r="6" spans="1:22" s="6" customFormat="1" ht="15">
      <c r="A6" s="243"/>
      <c r="B6" s="168"/>
      <c r="C6" s="168"/>
      <c r="D6" s="168"/>
      <c r="E6" s="168"/>
      <c r="F6" s="42"/>
      <c r="G6" s="42"/>
      <c r="H6" s="42"/>
      <c r="I6" s="42"/>
      <c r="J6" s="42"/>
      <c r="K6" s="42"/>
      <c r="L6" s="42"/>
      <c r="M6" s="42"/>
      <c r="N6" s="42"/>
      <c r="O6" s="42"/>
      <c r="P6" s="42"/>
      <c r="Q6" s="42"/>
      <c r="R6" s="42"/>
      <c r="S6" s="300"/>
      <c r="T6" s="300"/>
      <c r="U6" s="300"/>
      <c r="V6" s="191"/>
    </row>
    <row r="7" spans="1:22" s="6" customFormat="1" ht="16.5" customHeight="1">
      <c r="A7" s="243"/>
      <c r="B7" s="168"/>
      <c r="C7" s="168"/>
      <c r="D7" s="168"/>
      <c r="E7" s="168"/>
      <c r="F7" s="503"/>
      <c r="G7" s="503"/>
      <c r="H7" s="503"/>
      <c r="I7" s="503"/>
      <c r="J7" s="503"/>
      <c r="K7" s="504"/>
      <c r="L7" s="504"/>
      <c r="M7" s="504"/>
      <c r="N7" s="504"/>
      <c r="O7" s="504"/>
      <c r="P7" s="504"/>
      <c r="Q7" s="504"/>
      <c r="R7" s="504"/>
      <c r="S7" s="504"/>
      <c r="T7" s="504"/>
      <c r="U7" s="504"/>
      <c r="V7" s="505"/>
    </row>
    <row r="8" spans="1:22" s="6" customFormat="1" ht="16.5" customHeight="1" thickBot="1">
      <c r="A8" s="243"/>
      <c r="B8" s="168"/>
      <c r="C8" s="168"/>
      <c r="D8" s="168"/>
      <c r="E8" s="168"/>
      <c r="F8" s="283"/>
      <c r="G8" s="283"/>
      <c r="H8" s="283"/>
      <c r="I8" s="283"/>
      <c r="J8" s="283"/>
      <c r="K8" s="284"/>
      <c r="L8" s="284"/>
      <c r="M8" s="284"/>
      <c r="N8" s="284"/>
      <c r="O8" s="284"/>
      <c r="P8" s="284"/>
      <c r="Q8" s="284"/>
      <c r="R8" s="284"/>
      <c r="S8" s="284"/>
      <c r="T8" s="284"/>
      <c r="U8" s="284"/>
      <c r="V8" s="285"/>
    </row>
    <row r="9" spans="1:22" s="6" customFormat="1" ht="15" customHeight="1">
      <c r="A9" s="515" t="s">
        <v>152</v>
      </c>
      <c r="B9" s="516"/>
      <c r="C9" s="516"/>
      <c r="D9" s="516"/>
      <c r="E9" s="516"/>
      <c r="F9" s="516"/>
      <c r="G9" s="516"/>
      <c r="H9" s="516"/>
      <c r="I9" s="516"/>
      <c r="J9" s="516"/>
      <c r="K9" s="529" t="s">
        <v>153</v>
      </c>
      <c r="L9" s="516"/>
      <c r="M9" s="530"/>
      <c r="N9" s="278"/>
      <c r="O9" s="279"/>
      <c r="P9" s="520" t="s">
        <v>154</v>
      </c>
      <c r="Q9" s="521"/>
      <c r="R9" s="521"/>
      <c r="S9" s="521"/>
      <c r="T9" s="521"/>
      <c r="U9" s="521"/>
      <c r="V9" s="522"/>
    </row>
    <row r="10" spans="1:22" s="6" customFormat="1" ht="58.5" customHeight="1" thickBot="1">
      <c r="A10" s="517"/>
      <c r="B10" s="518"/>
      <c r="C10" s="518"/>
      <c r="D10" s="518"/>
      <c r="E10" s="518"/>
      <c r="F10" s="518"/>
      <c r="G10" s="518"/>
      <c r="H10" s="518"/>
      <c r="I10" s="518"/>
      <c r="J10" s="518"/>
      <c r="K10" s="531"/>
      <c r="L10" s="518"/>
      <c r="M10" s="532"/>
      <c r="N10" s="278"/>
      <c r="O10" s="280"/>
      <c r="P10" s="523"/>
      <c r="Q10" s="524"/>
      <c r="R10" s="524"/>
      <c r="S10" s="524"/>
      <c r="T10" s="524"/>
      <c r="U10" s="524"/>
      <c r="V10" s="525"/>
    </row>
    <row r="11" spans="1:22" s="269" customFormat="1" ht="15" customHeight="1">
      <c r="A11" s="489" t="s">
        <v>138</v>
      </c>
      <c r="B11" s="495" t="s">
        <v>134</v>
      </c>
      <c r="C11" s="498" t="s">
        <v>174</v>
      </c>
      <c r="D11" s="498" t="s">
        <v>157</v>
      </c>
      <c r="E11" s="498" t="s">
        <v>175</v>
      </c>
      <c r="F11" s="506" t="s">
        <v>25</v>
      </c>
      <c r="G11" s="502" t="s">
        <v>144</v>
      </c>
      <c r="H11" s="500" t="s">
        <v>145</v>
      </c>
      <c r="I11" s="500" t="s">
        <v>149</v>
      </c>
      <c r="J11" s="500" t="s">
        <v>150</v>
      </c>
      <c r="K11" s="508" t="s">
        <v>130</v>
      </c>
      <c r="L11" s="502" t="s">
        <v>88</v>
      </c>
      <c r="M11" s="533" t="s">
        <v>146</v>
      </c>
      <c r="N11" s="255"/>
      <c r="O11" s="492"/>
      <c r="P11" s="511" t="s">
        <v>49</v>
      </c>
      <c r="Q11" s="511" t="s">
        <v>25</v>
      </c>
      <c r="R11" s="514" t="s">
        <v>144</v>
      </c>
      <c r="S11" s="514" t="s">
        <v>148</v>
      </c>
      <c r="T11" s="511" t="s">
        <v>130</v>
      </c>
      <c r="U11" s="511" t="s">
        <v>88</v>
      </c>
      <c r="V11" s="526" t="s">
        <v>121</v>
      </c>
    </row>
    <row r="12" spans="1:22" s="269" customFormat="1" ht="15" customHeight="1">
      <c r="A12" s="490"/>
      <c r="B12" s="496"/>
      <c r="C12" s="499"/>
      <c r="D12" s="499"/>
      <c r="E12" s="499"/>
      <c r="F12" s="507"/>
      <c r="G12" s="513"/>
      <c r="H12" s="501"/>
      <c r="I12" s="501"/>
      <c r="J12" s="501"/>
      <c r="K12" s="509"/>
      <c r="L12" s="513"/>
      <c r="M12" s="533"/>
      <c r="N12" s="255"/>
      <c r="O12" s="493"/>
      <c r="P12" s="512"/>
      <c r="Q12" s="512"/>
      <c r="R12" s="514"/>
      <c r="S12" s="514"/>
      <c r="T12" s="512"/>
      <c r="U12" s="512"/>
      <c r="V12" s="527"/>
    </row>
    <row r="13" spans="1:22" s="269" customFormat="1" ht="15" customHeight="1">
      <c r="A13" s="490"/>
      <c r="B13" s="496"/>
      <c r="C13" s="499"/>
      <c r="D13" s="499"/>
      <c r="E13" s="499"/>
      <c r="F13" s="507"/>
      <c r="G13" s="513"/>
      <c r="H13" s="501"/>
      <c r="I13" s="501"/>
      <c r="J13" s="501"/>
      <c r="K13" s="509"/>
      <c r="L13" s="513"/>
      <c r="M13" s="533"/>
      <c r="N13" s="255"/>
      <c r="O13" s="493"/>
      <c r="P13" s="512"/>
      <c r="Q13" s="512"/>
      <c r="R13" s="514"/>
      <c r="S13" s="514"/>
      <c r="T13" s="512"/>
      <c r="U13" s="512"/>
      <c r="V13" s="527"/>
    </row>
    <row r="14" spans="1:22" s="269" customFormat="1" ht="15" customHeight="1">
      <c r="A14" s="490"/>
      <c r="B14" s="496"/>
      <c r="C14" s="499"/>
      <c r="D14" s="499"/>
      <c r="E14" s="499"/>
      <c r="F14" s="507"/>
      <c r="G14" s="513"/>
      <c r="H14" s="501"/>
      <c r="I14" s="501"/>
      <c r="J14" s="501"/>
      <c r="K14" s="509"/>
      <c r="L14" s="513"/>
      <c r="M14" s="533"/>
      <c r="N14" s="255"/>
      <c r="O14" s="493"/>
      <c r="P14" s="512"/>
      <c r="Q14" s="512"/>
      <c r="R14" s="514"/>
      <c r="S14" s="514"/>
      <c r="T14" s="512"/>
      <c r="U14" s="512"/>
      <c r="V14" s="527"/>
    </row>
    <row r="15" spans="1:22" s="269" customFormat="1" ht="15" customHeight="1">
      <c r="A15" s="490"/>
      <c r="B15" s="496"/>
      <c r="C15" s="499"/>
      <c r="D15" s="499"/>
      <c r="E15" s="499"/>
      <c r="F15" s="507"/>
      <c r="G15" s="513"/>
      <c r="H15" s="501"/>
      <c r="I15" s="501"/>
      <c r="J15" s="501"/>
      <c r="K15" s="509"/>
      <c r="L15" s="513"/>
      <c r="M15" s="533"/>
      <c r="N15" s="255"/>
      <c r="O15" s="493"/>
      <c r="P15" s="512"/>
      <c r="Q15" s="512"/>
      <c r="R15" s="514"/>
      <c r="S15" s="514"/>
      <c r="T15" s="512"/>
      <c r="U15" s="512"/>
      <c r="V15" s="527"/>
    </row>
    <row r="16" spans="1:22" s="269" customFormat="1" ht="42.75" customHeight="1">
      <c r="A16" s="491"/>
      <c r="B16" s="497"/>
      <c r="C16" s="499"/>
      <c r="D16" s="499"/>
      <c r="E16" s="499"/>
      <c r="F16" s="507"/>
      <c r="G16" s="513"/>
      <c r="H16" s="502"/>
      <c r="I16" s="502"/>
      <c r="J16" s="502"/>
      <c r="K16" s="510"/>
      <c r="L16" s="513"/>
      <c r="M16" s="533"/>
      <c r="N16" s="255"/>
      <c r="O16" s="494"/>
      <c r="P16" s="512"/>
      <c r="Q16" s="512"/>
      <c r="R16" s="514"/>
      <c r="S16" s="514"/>
      <c r="T16" s="519"/>
      <c r="U16" s="519"/>
      <c r="V16" s="528"/>
    </row>
    <row r="17" spans="1:22" s="269" customFormat="1" ht="15" customHeight="1">
      <c r="A17" s="244" t="s">
        <v>90</v>
      </c>
      <c r="B17" s="230"/>
      <c r="C17" s="230"/>
      <c r="D17" s="230"/>
      <c r="E17" s="230"/>
      <c r="F17" s="240">
        <v>9000123456</v>
      </c>
      <c r="G17" s="228" t="s">
        <v>44</v>
      </c>
      <c r="H17" s="240" t="s">
        <v>58</v>
      </c>
      <c r="I17" s="240" t="s">
        <v>151</v>
      </c>
      <c r="J17" s="240" t="s">
        <v>94</v>
      </c>
      <c r="K17" s="228" t="s">
        <v>147</v>
      </c>
      <c r="L17" s="228" t="s">
        <v>142</v>
      </c>
      <c r="M17" s="229" t="s">
        <v>46</v>
      </c>
      <c r="N17" s="256"/>
      <c r="O17" s="253"/>
      <c r="P17" s="229"/>
      <c r="Q17" s="229"/>
      <c r="R17" s="22"/>
      <c r="S17" s="230"/>
      <c r="T17" s="230"/>
      <c r="U17" s="230"/>
      <c r="V17" s="271"/>
    </row>
    <row r="18" spans="1:22" s="270" customFormat="1" ht="15" customHeight="1">
      <c r="A18" s="342"/>
      <c r="B18" s="274"/>
      <c r="C18" s="274"/>
      <c r="D18" s="274"/>
      <c r="E18" s="274"/>
      <c r="F18" s="343"/>
      <c r="G18" s="343"/>
      <c r="H18" s="343"/>
      <c r="I18" s="343"/>
      <c r="J18" s="343"/>
      <c r="K18" s="247"/>
      <c r="L18" s="245"/>
      <c r="M18" s="245"/>
      <c r="N18" s="257"/>
      <c r="O18" s="254"/>
      <c r="P18" s="245"/>
      <c r="Q18" s="245"/>
      <c r="R18" s="246"/>
      <c r="S18" s="274"/>
      <c r="T18" s="274"/>
      <c r="U18" s="274"/>
      <c r="V18" s="275"/>
    </row>
    <row r="19" spans="1:22" s="269" customFormat="1" ht="15" customHeight="1">
      <c r="A19" s="342"/>
      <c r="B19" s="274"/>
      <c r="C19" s="274"/>
      <c r="D19" s="274"/>
      <c r="E19" s="274"/>
      <c r="F19" s="343"/>
      <c r="G19" s="343"/>
      <c r="H19" s="343"/>
      <c r="I19" s="343"/>
      <c r="J19" s="343"/>
      <c r="K19" s="247"/>
      <c r="L19" s="245"/>
      <c r="M19" s="245"/>
      <c r="N19" s="257"/>
      <c r="O19" s="254"/>
      <c r="P19" s="245"/>
      <c r="Q19" s="245"/>
      <c r="R19" s="246"/>
      <c r="S19" s="274"/>
      <c r="T19" s="274"/>
      <c r="U19" s="274"/>
      <c r="V19" s="275"/>
    </row>
    <row r="20" spans="1:22" s="269" customFormat="1" ht="15" customHeight="1">
      <c r="A20" s="342"/>
      <c r="B20" s="274"/>
      <c r="C20" s="274"/>
      <c r="D20" s="274"/>
      <c r="E20" s="274"/>
      <c r="F20" s="343"/>
      <c r="G20" s="343"/>
      <c r="H20" s="343"/>
      <c r="I20" s="343"/>
      <c r="J20" s="343"/>
      <c r="K20" s="247"/>
      <c r="L20" s="245"/>
      <c r="M20" s="245"/>
      <c r="N20" s="257"/>
      <c r="O20" s="254"/>
      <c r="P20" s="245"/>
      <c r="Q20" s="245"/>
      <c r="R20" s="246"/>
      <c r="S20" s="274"/>
      <c r="T20" s="274"/>
      <c r="U20" s="274"/>
      <c r="V20" s="275"/>
    </row>
    <row r="21" spans="1:22" s="269" customFormat="1" ht="15" customHeight="1">
      <c r="A21" s="342"/>
      <c r="B21" s="274"/>
      <c r="C21" s="274"/>
      <c r="D21" s="274"/>
      <c r="E21" s="274"/>
      <c r="F21" s="343"/>
      <c r="G21" s="343"/>
      <c r="H21" s="343"/>
      <c r="I21" s="343"/>
      <c r="J21" s="343"/>
      <c r="K21" s="247"/>
      <c r="L21" s="245"/>
      <c r="M21" s="245"/>
      <c r="N21" s="257"/>
      <c r="O21" s="254"/>
      <c r="P21" s="245"/>
      <c r="Q21" s="245"/>
      <c r="R21" s="246"/>
      <c r="S21" s="274"/>
      <c r="T21" s="274"/>
      <c r="U21" s="274"/>
      <c r="V21" s="275"/>
    </row>
    <row r="22" spans="1:22" s="269" customFormat="1" ht="15" customHeight="1">
      <c r="A22" s="342"/>
      <c r="B22" s="274"/>
      <c r="C22" s="274"/>
      <c r="D22" s="274"/>
      <c r="E22" s="274"/>
      <c r="F22" s="343"/>
      <c r="G22" s="343"/>
      <c r="H22" s="343"/>
      <c r="I22" s="343"/>
      <c r="J22" s="343"/>
      <c r="K22" s="247"/>
      <c r="L22" s="245"/>
      <c r="M22" s="245"/>
      <c r="N22" s="257"/>
      <c r="O22" s="254"/>
      <c r="P22" s="245"/>
      <c r="Q22" s="245"/>
      <c r="R22" s="246"/>
      <c r="S22" s="274"/>
      <c r="T22" s="274"/>
      <c r="U22" s="274"/>
      <c r="V22" s="275"/>
    </row>
    <row r="23" spans="1:22" s="269" customFormat="1" ht="15" customHeight="1">
      <c r="A23" s="342"/>
      <c r="B23" s="274"/>
      <c r="C23" s="274"/>
      <c r="D23" s="274"/>
      <c r="E23" s="274"/>
      <c r="F23" s="343"/>
      <c r="G23" s="343"/>
      <c r="H23" s="343"/>
      <c r="I23" s="343"/>
      <c r="J23" s="343"/>
      <c r="K23" s="247"/>
      <c r="L23" s="245"/>
      <c r="M23" s="245"/>
      <c r="N23" s="257"/>
      <c r="O23" s="254"/>
      <c r="P23" s="245"/>
      <c r="Q23" s="245"/>
      <c r="R23" s="246"/>
      <c r="S23" s="274"/>
      <c r="T23" s="274"/>
      <c r="U23" s="274"/>
      <c r="V23" s="275"/>
    </row>
    <row r="24" spans="1:22" s="269" customFormat="1" ht="15" customHeight="1">
      <c r="A24" s="342"/>
      <c r="B24" s="274"/>
      <c r="C24" s="274"/>
      <c r="D24" s="274"/>
      <c r="E24" s="274"/>
      <c r="F24" s="343"/>
      <c r="G24" s="343"/>
      <c r="H24" s="343"/>
      <c r="I24" s="343"/>
      <c r="J24" s="343"/>
      <c r="K24" s="247"/>
      <c r="L24" s="245"/>
      <c r="M24" s="245"/>
      <c r="N24" s="257"/>
      <c r="O24" s="254"/>
      <c r="P24" s="245"/>
      <c r="Q24" s="245"/>
      <c r="R24" s="246"/>
      <c r="S24" s="274"/>
      <c r="T24" s="274"/>
      <c r="U24" s="274"/>
      <c r="V24" s="275"/>
    </row>
    <row r="25" spans="1:22" s="269" customFormat="1" ht="15" customHeight="1">
      <c r="A25" s="342"/>
      <c r="B25" s="274"/>
      <c r="C25" s="274"/>
      <c r="D25" s="274"/>
      <c r="E25" s="274"/>
      <c r="F25" s="343"/>
      <c r="G25" s="343"/>
      <c r="H25" s="343"/>
      <c r="I25" s="343"/>
      <c r="J25" s="343"/>
      <c r="K25" s="247"/>
      <c r="L25" s="245"/>
      <c r="M25" s="245"/>
      <c r="N25" s="257"/>
      <c r="O25" s="254"/>
      <c r="P25" s="245"/>
      <c r="Q25" s="245"/>
      <c r="R25" s="246"/>
      <c r="S25" s="274"/>
      <c r="T25" s="274"/>
      <c r="U25" s="274"/>
      <c r="V25" s="275"/>
    </row>
    <row r="26" spans="1:22" s="269" customFormat="1" ht="15" customHeight="1">
      <c r="A26" s="342"/>
      <c r="B26" s="274"/>
      <c r="C26" s="274"/>
      <c r="D26" s="274"/>
      <c r="E26" s="274"/>
      <c r="F26" s="343"/>
      <c r="G26" s="343"/>
      <c r="H26" s="343"/>
      <c r="I26" s="343"/>
      <c r="J26" s="343"/>
      <c r="K26" s="247"/>
      <c r="L26" s="245"/>
      <c r="M26" s="245"/>
      <c r="N26" s="257"/>
      <c r="O26" s="254"/>
      <c r="P26" s="245"/>
      <c r="Q26" s="245"/>
      <c r="R26" s="246"/>
      <c r="S26" s="274"/>
      <c r="T26" s="274"/>
      <c r="U26" s="274"/>
      <c r="V26" s="275"/>
    </row>
    <row r="27" spans="1:22" s="269" customFormat="1" ht="15" customHeight="1">
      <c r="A27" s="342"/>
      <c r="B27" s="274"/>
      <c r="C27" s="274"/>
      <c r="D27" s="274"/>
      <c r="E27" s="274"/>
      <c r="F27" s="343"/>
      <c r="G27" s="343"/>
      <c r="H27" s="343"/>
      <c r="I27" s="343"/>
      <c r="J27" s="343"/>
      <c r="K27" s="247"/>
      <c r="L27" s="245"/>
      <c r="M27" s="245"/>
      <c r="N27" s="257"/>
      <c r="O27" s="254"/>
      <c r="P27" s="245"/>
      <c r="Q27" s="245"/>
      <c r="R27" s="246"/>
      <c r="S27" s="274"/>
      <c r="T27" s="274"/>
      <c r="U27" s="274"/>
      <c r="V27" s="275"/>
    </row>
    <row r="28" spans="1:22" s="269" customFormat="1" ht="15" customHeight="1">
      <c r="A28" s="342"/>
      <c r="B28" s="274"/>
      <c r="C28" s="274"/>
      <c r="D28" s="274"/>
      <c r="E28" s="274"/>
      <c r="F28" s="343"/>
      <c r="G28" s="343"/>
      <c r="H28" s="343"/>
      <c r="I28" s="343"/>
      <c r="J28" s="343"/>
      <c r="K28" s="247"/>
      <c r="L28" s="245"/>
      <c r="M28" s="245"/>
      <c r="N28" s="257"/>
      <c r="O28" s="254"/>
      <c r="P28" s="245"/>
      <c r="Q28" s="245"/>
      <c r="R28" s="246"/>
      <c r="S28" s="274"/>
      <c r="T28" s="274"/>
      <c r="U28" s="274"/>
      <c r="V28" s="275"/>
    </row>
    <row r="29" spans="1:22" s="269" customFormat="1" ht="15" customHeight="1">
      <c r="A29" s="342"/>
      <c r="B29" s="274"/>
      <c r="C29" s="274"/>
      <c r="D29" s="274"/>
      <c r="E29" s="274"/>
      <c r="F29" s="343"/>
      <c r="G29" s="343"/>
      <c r="H29" s="343"/>
      <c r="I29" s="343"/>
      <c r="J29" s="343"/>
      <c r="K29" s="247"/>
      <c r="L29" s="245"/>
      <c r="M29" s="245"/>
      <c r="N29" s="257"/>
      <c r="O29" s="254"/>
      <c r="P29" s="245"/>
      <c r="Q29" s="245"/>
      <c r="R29" s="246"/>
      <c r="S29" s="274"/>
      <c r="T29" s="274"/>
      <c r="U29" s="274"/>
      <c r="V29" s="275"/>
    </row>
    <row r="30" spans="1:22" s="269" customFormat="1" ht="15" customHeight="1">
      <c r="A30" s="342"/>
      <c r="B30" s="274"/>
      <c r="C30" s="274"/>
      <c r="D30" s="274"/>
      <c r="E30" s="274"/>
      <c r="F30" s="343"/>
      <c r="G30" s="343"/>
      <c r="H30" s="343"/>
      <c r="I30" s="343"/>
      <c r="J30" s="343"/>
      <c r="K30" s="247"/>
      <c r="L30" s="245"/>
      <c r="M30" s="245"/>
      <c r="N30" s="257"/>
      <c r="O30" s="254"/>
      <c r="P30" s="245"/>
      <c r="Q30" s="245"/>
      <c r="R30" s="246"/>
      <c r="S30" s="274"/>
      <c r="T30" s="274"/>
      <c r="U30" s="274"/>
      <c r="V30" s="275"/>
    </row>
    <row r="31" spans="1:22" s="269" customFormat="1" ht="15" customHeight="1">
      <c r="A31" s="342"/>
      <c r="B31" s="274"/>
      <c r="C31" s="274"/>
      <c r="D31" s="274"/>
      <c r="E31" s="274"/>
      <c r="F31" s="343"/>
      <c r="G31" s="343"/>
      <c r="H31" s="343"/>
      <c r="I31" s="343"/>
      <c r="J31" s="343"/>
      <c r="K31" s="247"/>
      <c r="L31" s="245"/>
      <c r="M31" s="245"/>
      <c r="N31" s="257"/>
      <c r="O31" s="254"/>
      <c r="P31" s="245"/>
      <c r="Q31" s="245"/>
      <c r="R31" s="246"/>
      <c r="S31" s="274"/>
      <c r="T31" s="274"/>
      <c r="U31" s="274"/>
      <c r="V31" s="275"/>
    </row>
    <row r="32" spans="1:22" s="269" customFormat="1" ht="15" customHeight="1">
      <c r="A32" s="342"/>
      <c r="B32" s="274"/>
      <c r="C32" s="274"/>
      <c r="D32" s="274"/>
      <c r="E32" s="274"/>
      <c r="F32" s="343"/>
      <c r="G32" s="343"/>
      <c r="H32" s="343"/>
      <c r="I32" s="343"/>
      <c r="J32" s="343"/>
      <c r="K32" s="247"/>
      <c r="L32" s="245"/>
      <c r="M32" s="245"/>
      <c r="N32" s="257"/>
      <c r="O32" s="254"/>
      <c r="P32" s="245"/>
      <c r="Q32" s="245"/>
      <c r="R32" s="246"/>
      <c r="S32" s="274"/>
      <c r="T32" s="274"/>
      <c r="U32" s="274"/>
      <c r="V32" s="275"/>
    </row>
    <row r="33" spans="1:22" s="269" customFormat="1" ht="15" customHeight="1">
      <c r="A33" s="342"/>
      <c r="B33" s="274"/>
      <c r="C33" s="274"/>
      <c r="D33" s="274"/>
      <c r="E33" s="274"/>
      <c r="F33" s="343"/>
      <c r="G33" s="343"/>
      <c r="H33" s="343"/>
      <c r="I33" s="343"/>
      <c r="J33" s="343"/>
      <c r="K33" s="247"/>
      <c r="L33" s="245"/>
      <c r="M33" s="245"/>
      <c r="N33" s="257"/>
      <c r="O33" s="254"/>
      <c r="P33" s="245"/>
      <c r="Q33" s="245"/>
      <c r="R33" s="246"/>
      <c r="S33" s="274"/>
      <c r="T33" s="274"/>
      <c r="U33" s="274"/>
      <c r="V33" s="275"/>
    </row>
    <row r="34" spans="1:22" s="269" customFormat="1" ht="15" customHeight="1">
      <c r="A34" s="342"/>
      <c r="B34" s="274"/>
      <c r="C34" s="274"/>
      <c r="D34" s="274"/>
      <c r="E34" s="274"/>
      <c r="F34" s="343"/>
      <c r="G34" s="343"/>
      <c r="H34" s="343"/>
      <c r="I34" s="343"/>
      <c r="J34" s="343"/>
      <c r="K34" s="247"/>
      <c r="L34" s="245"/>
      <c r="M34" s="245"/>
      <c r="N34" s="257"/>
      <c r="O34" s="254"/>
      <c r="P34" s="245"/>
      <c r="Q34" s="245"/>
      <c r="R34" s="246"/>
      <c r="S34" s="274"/>
      <c r="T34" s="274"/>
      <c r="U34" s="274"/>
      <c r="V34" s="275"/>
    </row>
    <row r="35" spans="1:22" s="269" customFormat="1" ht="15" customHeight="1">
      <c r="A35" s="342"/>
      <c r="B35" s="274"/>
      <c r="C35" s="274"/>
      <c r="D35" s="274"/>
      <c r="E35" s="274"/>
      <c r="F35" s="343"/>
      <c r="G35" s="343"/>
      <c r="H35" s="343"/>
      <c r="I35" s="343"/>
      <c r="J35" s="343"/>
      <c r="K35" s="247"/>
      <c r="L35" s="245"/>
      <c r="M35" s="245"/>
      <c r="N35" s="257"/>
      <c r="O35" s="254"/>
      <c r="P35" s="245"/>
      <c r="Q35" s="245"/>
      <c r="R35" s="246"/>
      <c r="S35" s="274"/>
      <c r="T35" s="274"/>
      <c r="U35" s="274"/>
      <c r="V35" s="275"/>
    </row>
    <row r="36" spans="1:22" s="269" customFormat="1" ht="15" customHeight="1">
      <c r="A36" s="342"/>
      <c r="B36" s="274"/>
      <c r="C36" s="274"/>
      <c r="D36" s="274"/>
      <c r="E36" s="274"/>
      <c r="F36" s="343"/>
      <c r="G36" s="343"/>
      <c r="H36" s="343"/>
      <c r="I36" s="343"/>
      <c r="J36" s="343"/>
      <c r="K36" s="247"/>
      <c r="L36" s="245"/>
      <c r="M36" s="245"/>
      <c r="N36" s="257"/>
      <c r="O36" s="254"/>
      <c r="P36" s="245"/>
      <c r="Q36" s="245"/>
      <c r="R36" s="246"/>
      <c r="S36" s="274"/>
      <c r="T36" s="274"/>
      <c r="U36" s="274"/>
      <c r="V36" s="275"/>
    </row>
    <row r="37" spans="1:22" s="269" customFormat="1" ht="15" customHeight="1">
      <c r="A37" s="342"/>
      <c r="B37" s="274"/>
      <c r="C37" s="274"/>
      <c r="D37" s="274"/>
      <c r="E37" s="274"/>
      <c r="F37" s="343"/>
      <c r="G37" s="343"/>
      <c r="H37" s="343"/>
      <c r="I37" s="343"/>
      <c r="J37" s="343"/>
      <c r="K37" s="247"/>
      <c r="L37" s="245"/>
      <c r="M37" s="245"/>
      <c r="N37" s="257"/>
      <c r="O37" s="254"/>
      <c r="P37" s="245"/>
      <c r="Q37" s="245"/>
      <c r="R37" s="246"/>
      <c r="S37" s="274"/>
      <c r="T37" s="274"/>
      <c r="U37" s="274"/>
      <c r="V37" s="275"/>
    </row>
    <row r="38" spans="1:22" s="269" customFormat="1" ht="15" customHeight="1">
      <c r="A38" s="342"/>
      <c r="B38" s="274"/>
      <c r="C38" s="274"/>
      <c r="D38" s="274"/>
      <c r="E38" s="274"/>
      <c r="F38" s="343"/>
      <c r="G38" s="343"/>
      <c r="H38" s="343"/>
      <c r="I38" s="343"/>
      <c r="J38" s="343"/>
      <c r="K38" s="247"/>
      <c r="L38" s="245"/>
      <c r="M38" s="245"/>
      <c r="N38" s="257"/>
      <c r="O38" s="254"/>
      <c r="P38" s="245"/>
      <c r="Q38" s="245"/>
      <c r="R38" s="246"/>
      <c r="S38" s="274"/>
      <c r="T38" s="274"/>
      <c r="U38" s="274"/>
      <c r="V38" s="275"/>
    </row>
    <row r="39" spans="1:22" s="269" customFormat="1" ht="15" customHeight="1">
      <c r="A39" s="342"/>
      <c r="B39" s="274"/>
      <c r="C39" s="274"/>
      <c r="D39" s="274"/>
      <c r="E39" s="274"/>
      <c r="F39" s="343"/>
      <c r="G39" s="343"/>
      <c r="H39" s="343"/>
      <c r="I39" s="343"/>
      <c r="J39" s="343"/>
      <c r="K39" s="247"/>
      <c r="L39" s="245"/>
      <c r="M39" s="245"/>
      <c r="N39" s="257"/>
      <c r="O39" s="254"/>
      <c r="P39" s="245"/>
      <c r="Q39" s="245"/>
      <c r="R39" s="246"/>
      <c r="S39" s="274"/>
      <c r="T39" s="274"/>
      <c r="U39" s="274"/>
      <c r="V39" s="275"/>
    </row>
    <row r="40" spans="1:22" s="269" customFormat="1" ht="15" customHeight="1">
      <c r="A40" s="342"/>
      <c r="B40" s="274"/>
      <c r="C40" s="274"/>
      <c r="D40" s="274"/>
      <c r="E40" s="274"/>
      <c r="F40" s="343"/>
      <c r="G40" s="343"/>
      <c r="H40" s="343"/>
      <c r="I40" s="343"/>
      <c r="J40" s="343"/>
      <c r="K40" s="247"/>
      <c r="L40" s="245"/>
      <c r="M40" s="245"/>
      <c r="N40" s="257"/>
      <c r="O40" s="254"/>
      <c r="P40" s="245"/>
      <c r="Q40" s="245"/>
      <c r="R40" s="246"/>
      <c r="S40" s="274"/>
      <c r="T40" s="274"/>
      <c r="U40" s="274"/>
      <c r="V40" s="275"/>
    </row>
    <row r="41" spans="1:22" s="269" customFormat="1" ht="15" customHeight="1">
      <c r="A41" s="342"/>
      <c r="B41" s="274"/>
      <c r="C41" s="274"/>
      <c r="D41" s="274"/>
      <c r="E41" s="274"/>
      <c r="F41" s="343"/>
      <c r="G41" s="343"/>
      <c r="H41" s="343"/>
      <c r="I41" s="343"/>
      <c r="J41" s="343"/>
      <c r="K41" s="247"/>
      <c r="L41" s="245"/>
      <c r="M41" s="245"/>
      <c r="N41" s="257"/>
      <c r="O41" s="254"/>
      <c r="P41" s="245"/>
      <c r="Q41" s="245"/>
      <c r="R41" s="246"/>
      <c r="S41" s="274"/>
      <c r="T41" s="274"/>
      <c r="U41" s="274"/>
      <c r="V41" s="275"/>
    </row>
    <row r="42" spans="1:22" s="269" customFormat="1" ht="15" customHeight="1">
      <c r="A42" s="342"/>
      <c r="B42" s="274"/>
      <c r="C42" s="274"/>
      <c r="D42" s="274"/>
      <c r="E42" s="274"/>
      <c r="F42" s="343"/>
      <c r="G42" s="343"/>
      <c r="H42" s="343"/>
      <c r="I42" s="343"/>
      <c r="J42" s="343"/>
      <c r="K42" s="247"/>
      <c r="L42" s="245"/>
      <c r="M42" s="245"/>
      <c r="N42" s="257"/>
      <c r="O42" s="254"/>
      <c r="P42" s="245"/>
      <c r="Q42" s="245"/>
      <c r="R42" s="246"/>
      <c r="S42" s="274"/>
      <c r="T42" s="274"/>
      <c r="U42" s="274"/>
      <c r="V42" s="275"/>
    </row>
    <row r="43" spans="1:22" s="269" customFormat="1" ht="15" customHeight="1">
      <c r="A43" s="342"/>
      <c r="B43" s="274"/>
      <c r="C43" s="274"/>
      <c r="D43" s="274"/>
      <c r="E43" s="274"/>
      <c r="F43" s="343"/>
      <c r="G43" s="343"/>
      <c r="H43" s="343"/>
      <c r="I43" s="343"/>
      <c r="J43" s="343"/>
      <c r="K43" s="247"/>
      <c r="L43" s="245"/>
      <c r="M43" s="245"/>
      <c r="N43" s="257"/>
      <c r="O43" s="254"/>
      <c r="P43" s="245"/>
      <c r="Q43" s="245"/>
      <c r="R43" s="246"/>
      <c r="S43" s="274"/>
      <c r="T43" s="274"/>
      <c r="U43" s="274"/>
      <c r="V43" s="275"/>
    </row>
    <row r="44" spans="1:22" s="269" customFormat="1" ht="15" customHeight="1">
      <c r="A44" s="342"/>
      <c r="B44" s="274"/>
      <c r="C44" s="274"/>
      <c r="D44" s="274"/>
      <c r="E44" s="274"/>
      <c r="F44" s="343"/>
      <c r="G44" s="343"/>
      <c r="H44" s="343"/>
      <c r="I44" s="343"/>
      <c r="J44" s="343"/>
      <c r="K44" s="247"/>
      <c r="L44" s="245"/>
      <c r="M44" s="245"/>
      <c r="N44" s="257"/>
      <c r="O44" s="254"/>
      <c r="P44" s="245"/>
      <c r="Q44" s="245"/>
      <c r="R44" s="246"/>
      <c r="S44" s="274"/>
      <c r="T44" s="274"/>
      <c r="U44" s="274"/>
      <c r="V44" s="275"/>
    </row>
    <row r="45" spans="1:22" s="269" customFormat="1" ht="15" customHeight="1">
      <c r="A45" s="342"/>
      <c r="B45" s="274"/>
      <c r="C45" s="274"/>
      <c r="D45" s="274"/>
      <c r="E45" s="274"/>
      <c r="F45" s="343"/>
      <c r="G45" s="343"/>
      <c r="H45" s="343"/>
      <c r="I45" s="343"/>
      <c r="J45" s="343"/>
      <c r="K45" s="247"/>
      <c r="L45" s="245"/>
      <c r="M45" s="245"/>
      <c r="N45" s="257"/>
      <c r="O45" s="254"/>
      <c r="P45" s="245"/>
      <c r="Q45" s="245"/>
      <c r="R45" s="246"/>
      <c r="S45" s="274"/>
      <c r="T45" s="274"/>
      <c r="U45" s="274"/>
      <c r="V45" s="275"/>
    </row>
    <row r="46" spans="1:22" s="269" customFormat="1" ht="15" customHeight="1">
      <c r="A46" s="342"/>
      <c r="B46" s="274"/>
      <c r="C46" s="274"/>
      <c r="D46" s="274"/>
      <c r="E46" s="274"/>
      <c r="F46" s="343"/>
      <c r="G46" s="343"/>
      <c r="H46" s="343"/>
      <c r="I46" s="343"/>
      <c r="J46" s="343"/>
      <c r="K46" s="247"/>
      <c r="L46" s="245"/>
      <c r="M46" s="245"/>
      <c r="N46" s="257"/>
      <c r="O46" s="254"/>
      <c r="P46" s="245"/>
      <c r="Q46" s="245"/>
      <c r="R46" s="246"/>
      <c r="S46" s="274"/>
      <c r="T46" s="274"/>
      <c r="U46" s="274"/>
      <c r="V46" s="275"/>
    </row>
    <row r="47" spans="1:22" s="269" customFormat="1" ht="15" customHeight="1">
      <c r="A47" s="342"/>
      <c r="B47" s="274"/>
      <c r="C47" s="274"/>
      <c r="D47" s="274"/>
      <c r="E47" s="274"/>
      <c r="F47" s="343"/>
      <c r="G47" s="343"/>
      <c r="H47" s="343"/>
      <c r="I47" s="343"/>
      <c r="J47" s="343"/>
      <c r="K47" s="247"/>
      <c r="L47" s="245"/>
      <c r="M47" s="245"/>
      <c r="N47" s="257"/>
      <c r="O47" s="254"/>
      <c r="P47" s="245"/>
      <c r="Q47" s="245"/>
      <c r="R47" s="246"/>
      <c r="S47" s="274"/>
      <c r="T47" s="274"/>
      <c r="U47" s="274"/>
      <c r="V47" s="275"/>
    </row>
    <row r="48" spans="1:22" s="269" customFormat="1" ht="15" customHeight="1">
      <c r="A48" s="342"/>
      <c r="B48" s="274"/>
      <c r="C48" s="274"/>
      <c r="D48" s="274"/>
      <c r="E48" s="274"/>
      <c r="F48" s="343"/>
      <c r="G48" s="343"/>
      <c r="H48" s="343"/>
      <c r="I48" s="343"/>
      <c r="J48" s="343"/>
      <c r="K48" s="247"/>
      <c r="L48" s="245"/>
      <c r="M48" s="245"/>
      <c r="N48" s="257"/>
      <c r="O48" s="254"/>
      <c r="P48" s="245"/>
      <c r="Q48" s="245"/>
      <c r="R48" s="246"/>
      <c r="S48" s="274"/>
      <c r="T48" s="274"/>
      <c r="U48" s="274"/>
      <c r="V48" s="275"/>
    </row>
    <row r="49" spans="1:22" s="269" customFormat="1" ht="15" customHeight="1">
      <c r="A49" s="342"/>
      <c r="B49" s="274"/>
      <c r="C49" s="274"/>
      <c r="D49" s="274"/>
      <c r="E49" s="274"/>
      <c r="F49" s="343"/>
      <c r="G49" s="343"/>
      <c r="H49" s="343"/>
      <c r="I49" s="343"/>
      <c r="J49" s="343"/>
      <c r="K49" s="247"/>
      <c r="L49" s="245"/>
      <c r="M49" s="245"/>
      <c r="N49" s="257"/>
      <c r="O49" s="254"/>
      <c r="P49" s="245"/>
      <c r="Q49" s="245"/>
      <c r="R49" s="246"/>
      <c r="S49" s="274"/>
      <c r="T49" s="274"/>
      <c r="U49" s="274"/>
      <c r="V49" s="275"/>
    </row>
    <row r="50" spans="1:22" s="269" customFormat="1" ht="15" customHeight="1">
      <c r="A50" s="342"/>
      <c r="B50" s="274"/>
      <c r="C50" s="274"/>
      <c r="D50" s="274"/>
      <c r="E50" s="274"/>
      <c r="F50" s="343"/>
      <c r="G50" s="343"/>
      <c r="H50" s="343"/>
      <c r="I50" s="343"/>
      <c r="J50" s="343"/>
      <c r="K50" s="247"/>
      <c r="L50" s="245"/>
      <c r="M50" s="245"/>
      <c r="N50" s="257"/>
      <c r="O50" s="254"/>
      <c r="P50" s="245"/>
      <c r="Q50" s="245"/>
      <c r="R50" s="246"/>
      <c r="S50" s="274"/>
      <c r="T50" s="274"/>
      <c r="U50" s="274"/>
      <c r="V50" s="275"/>
    </row>
    <row r="51" spans="1:22" s="269" customFormat="1" ht="15" customHeight="1">
      <c r="A51" s="342"/>
      <c r="B51" s="274"/>
      <c r="C51" s="274"/>
      <c r="D51" s="274"/>
      <c r="E51" s="274"/>
      <c r="F51" s="343"/>
      <c r="G51" s="343"/>
      <c r="H51" s="343"/>
      <c r="I51" s="343"/>
      <c r="J51" s="343"/>
      <c r="K51" s="247"/>
      <c r="L51" s="245"/>
      <c r="M51" s="245"/>
      <c r="N51" s="257"/>
      <c r="O51" s="254"/>
      <c r="P51" s="245"/>
      <c r="Q51" s="245"/>
      <c r="R51" s="246"/>
      <c r="S51" s="274"/>
      <c r="T51" s="274"/>
      <c r="U51" s="274"/>
      <c r="V51" s="275"/>
    </row>
    <row r="52" spans="1:22" s="269" customFormat="1" ht="15" customHeight="1">
      <c r="A52" s="342"/>
      <c r="B52" s="274"/>
      <c r="C52" s="274"/>
      <c r="D52" s="274"/>
      <c r="E52" s="274"/>
      <c r="F52" s="343"/>
      <c r="G52" s="343"/>
      <c r="H52" s="343"/>
      <c r="I52" s="343"/>
      <c r="J52" s="343"/>
      <c r="K52" s="247"/>
      <c r="L52" s="245"/>
      <c r="M52" s="245"/>
      <c r="N52" s="257"/>
      <c r="O52" s="254"/>
      <c r="P52" s="245"/>
      <c r="Q52" s="245"/>
      <c r="R52" s="246"/>
      <c r="S52" s="274"/>
      <c r="T52" s="274"/>
      <c r="U52" s="274"/>
      <c r="V52" s="275"/>
    </row>
    <row r="53" spans="1:22" s="269" customFormat="1" ht="15" customHeight="1">
      <c r="A53" s="342"/>
      <c r="B53" s="274"/>
      <c r="C53" s="274"/>
      <c r="D53" s="274"/>
      <c r="E53" s="274"/>
      <c r="F53" s="343"/>
      <c r="G53" s="343"/>
      <c r="H53" s="343"/>
      <c r="I53" s="343"/>
      <c r="J53" s="343"/>
      <c r="K53" s="247"/>
      <c r="L53" s="245"/>
      <c r="M53" s="245"/>
      <c r="N53" s="257"/>
      <c r="O53" s="254"/>
      <c r="P53" s="245"/>
      <c r="Q53" s="245"/>
      <c r="R53" s="246"/>
      <c r="S53" s="274"/>
      <c r="T53" s="274"/>
      <c r="U53" s="274"/>
      <c r="V53" s="275"/>
    </row>
    <row r="54" spans="1:22" s="269" customFormat="1" ht="15" customHeight="1">
      <c r="A54" s="342"/>
      <c r="B54" s="274"/>
      <c r="C54" s="274"/>
      <c r="D54" s="274"/>
      <c r="E54" s="274"/>
      <c r="F54" s="343"/>
      <c r="G54" s="343"/>
      <c r="H54" s="343"/>
      <c r="I54" s="343"/>
      <c r="J54" s="343"/>
      <c r="K54" s="247"/>
      <c r="L54" s="245"/>
      <c r="M54" s="245"/>
      <c r="N54" s="257"/>
      <c r="O54" s="254"/>
      <c r="P54" s="245"/>
      <c r="Q54" s="245"/>
      <c r="R54" s="246"/>
      <c r="S54" s="274"/>
      <c r="T54" s="274"/>
      <c r="U54" s="274"/>
      <c r="V54" s="275"/>
    </row>
    <row r="55" spans="1:22" s="269" customFormat="1" ht="15" customHeight="1">
      <c r="A55" s="342"/>
      <c r="B55" s="274"/>
      <c r="C55" s="274"/>
      <c r="D55" s="274"/>
      <c r="E55" s="274"/>
      <c r="F55" s="343"/>
      <c r="G55" s="343"/>
      <c r="H55" s="343"/>
      <c r="I55" s="343"/>
      <c r="J55" s="343"/>
      <c r="K55" s="247"/>
      <c r="L55" s="245"/>
      <c r="M55" s="245"/>
      <c r="N55" s="257"/>
      <c r="O55" s="254"/>
      <c r="P55" s="245"/>
      <c r="Q55" s="245"/>
      <c r="R55" s="246"/>
      <c r="S55" s="274"/>
      <c r="T55" s="274"/>
      <c r="U55" s="274"/>
      <c r="V55" s="275"/>
    </row>
    <row r="56" spans="1:22" s="269" customFormat="1" ht="15" customHeight="1">
      <c r="A56" s="342"/>
      <c r="B56" s="274"/>
      <c r="C56" s="274"/>
      <c r="D56" s="274"/>
      <c r="E56" s="274"/>
      <c r="F56" s="343"/>
      <c r="G56" s="343"/>
      <c r="H56" s="343"/>
      <c r="I56" s="343"/>
      <c r="J56" s="343"/>
      <c r="K56" s="247"/>
      <c r="L56" s="245"/>
      <c r="M56" s="245"/>
      <c r="N56" s="257"/>
      <c r="O56" s="254"/>
      <c r="P56" s="245"/>
      <c r="Q56" s="245"/>
      <c r="R56" s="246"/>
      <c r="S56" s="274"/>
      <c r="T56" s="274"/>
      <c r="U56" s="274"/>
      <c r="V56" s="275"/>
    </row>
    <row r="57" spans="1:22" s="269" customFormat="1" ht="15" customHeight="1">
      <c r="A57" s="342"/>
      <c r="B57" s="274"/>
      <c r="C57" s="274"/>
      <c r="D57" s="274"/>
      <c r="E57" s="274"/>
      <c r="F57" s="343"/>
      <c r="G57" s="343"/>
      <c r="H57" s="343"/>
      <c r="I57" s="343"/>
      <c r="J57" s="343"/>
      <c r="K57" s="247"/>
      <c r="L57" s="245"/>
      <c r="M57" s="245"/>
      <c r="N57" s="257"/>
      <c r="O57" s="254"/>
      <c r="P57" s="245"/>
      <c r="Q57" s="245"/>
      <c r="R57" s="246"/>
      <c r="S57" s="274"/>
      <c r="T57" s="274"/>
      <c r="U57" s="274"/>
      <c r="V57" s="275"/>
    </row>
    <row r="58" spans="1:22" s="269" customFormat="1" ht="15" customHeight="1" thickBot="1">
      <c r="A58" s="344"/>
      <c r="B58" s="276"/>
      <c r="C58" s="276"/>
      <c r="D58" s="276"/>
      <c r="E58" s="276"/>
      <c r="F58" s="345"/>
      <c r="G58" s="345"/>
      <c r="H58" s="345"/>
      <c r="I58" s="345"/>
      <c r="J58" s="345"/>
      <c r="K58" s="309"/>
      <c r="L58" s="259"/>
      <c r="M58" s="259"/>
      <c r="N58" s="310"/>
      <c r="O58" s="311"/>
      <c r="P58" s="259"/>
      <c r="Q58" s="259"/>
      <c r="R58" s="260"/>
      <c r="S58" s="276"/>
      <c r="T58" s="276"/>
      <c r="U58" s="276"/>
      <c r="V58" s="277"/>
    </row>
    <row r="59" spans="1:22" s="269" customFormat="1" ht="15" customHeight="1">
      <c r="A59" s="346"/>
      <c r="B59" s="307"/>
      <c r="C59" s="307"/>
      <c r="D59" s="307"/>
      <c r="E59" s="307"/>
      <c r="F59" s="347"/>
      <c r="G59" s="347"/>
      <c r="H59" s="347"/>
      <c r="I59" s="347"/>
      <c r="J59" s="347"/>
      <c r="K59" s="303"/>
      <c r="L59" s="304"/>
      <c r="M59" s="304"/>
      <c r="N59" s="257"/>
      <c r="O59" s="305"/>
      <c r="P59" s="304"/>
      <c r="Q59" s="304"/>
      <c r="R59" s="306"/>
      <c r="S59" s="307"/>
      <c r="T59" s="307"/>
      <c r="U59" s="307"/>
      <c r="V59" s="308"/>
    </row>
    <row r="60" spans="1:22" s="269" customFormat="1" ht="15" customHeight="1">
      <c r="A60" s="342"/>
      <c r="B60" s="274"/>
      <c r="C60" s="274"/>
      <c r="D60" s="274"/>
      <c r="E60" s="274"/>
      <c r="F60" s="343"/>
      <c r="G60" s="343"/>
      <c r="H60" s="343"/>
      <c r="I60" s="343"/>
      <c r="J60" s="343"/>
      <c r="K60" s="247"/>
      <c r="L60" s="245"/>
      <c r="M60" s="245"/>
      <c r="N60" s="257"/>
      <c r="O60" s="254"/>
      <c r="P60" s="245"/>
      <c r="Q60" s="245"/>
      <c r="R60" s="246"/>
      <c r="S60" s="274"/>
      <c r="T60" s="274"/>
      <c r="U60" s="274"/>
      <c r="V60" s="275"/>
    </row>
    <row r="61" spans="1:22" s="269" customFormat="1" ht="15" customHeight="1">
      <c r="A61" s="342"/>
      <c r="B61" s="274"/>
      <c r="C61" s="274"/>
      <c r="D61" s="274"/>
      <c r="E61" s="274"/>
      <c r="F61" s="343"/>
      <c r="G61" s="343"/>
      <c r="H61" s="343"/>
      <c r="I61" s="343"/>
      <c r="J61" s="343"/>
      <c r="K61" s="247"/>
      <c r="L61" s="245"/>
      <c r="M61" s="245"/>
      <c r="N61" s="257"/>
      <c r="O61" s="254"/>
      <c r="P61" s="245"/>
      <c r="Q61" s="245"/>
      <c r="R61" s="246"/>
      <c r="S61" s="274"/>
      <c r="T61" s="274"/>
      <c r="U61" s="274"/>
      <c r="V61" s="275"/>
    </row>
    <row r="62" spans="1:22" s="269" customFormat="1" ht="15" customHeight="1">
      <c r="A62" s="342"/>
      <c r="B62" s="274"/>
      <c r="C62" s="274"/>
      <c r="D62" s="274"/>
      <c r="E62" s="274"/>
      <c r="F62" s="343"/>
      <c r="G62" s="343"/>
      <c r="H62" s="343"/>
      <c r="I62" s="343"/>
      <c r="J62" s="343"/>
      <c r="K62" s="247"/>
      <c r="L62" s="245"/>
      <c r="M62" s="245"/>
      <c r="N62" s="257"/>
      <c r="O62" s="254"/>
      <c r="P62" s="245"/>
      <c r="Q62" s="245"/>
      <c r="R62" s="246"/>
      <c r="S62" s="274"/>
      <c r="T62" s="274"/>
      <c r="U62" s="274"/>
      <c r="V62" s="275"/>
    </row>
    <row r="63" spans="1:22" s="269" customFormat="1" ht="15" customHeight="1">
      <c r="A63" s="342"/>
      <c r="B63" s="274"/>
      <c r="C63" s="274"/>
      <c r="D63" s="274"/>
      <c r="E63" s="274"/>
      <c r="F63" s="343"/>
      <c r="G63" s="343"/>
      <c r="H63" s="343"/>
      <c r="I63" s="343"/>
      <c r="J63" s="343"/>
      <c r="K63" s="247"/>
      <c r="L63" s="245"/>
      <c r="M63" s="245"/>
      <c r="N63" s="257"/>
      <c r="O63" s="254"/>
      <c r="P63" s="245"/>
      <c r="Q63" s="245"/>
      <c r="R63" s="246"/>
      <c r="S63" s="274"/>
      <c r="T63" s="274"/>
      <c r="U63" s="274"/>
      <c r="V63" s="275"/>
    </row>
    <row r="64" spans="1:22" s="269" customFormat="1" ht="15" customHeight="1">
      <c r="A64" s="342"/>
      <c r="B64" s="274"/>
      <c r="C64" s="274"/>
      <c r="D64" s="274"/>
      <c r="E64" s="274"/>
      <c r="F64" s="343"/>
      <c r="G64" s="343"/>
      <c r="H64" s="343"/>
      <c r="I64" s="343"/>
      <c r="J64" s="343"/>
      <c r="K64" s="247"/>
      <c r="L64" s="245"/>
      <c r="M64" s="245"/>
      <c r="N64" s="257"/>
      <c r="O64" s="254"/>
      <c r="P64" s="245"/>
      <c r="Q64" s="245"/>
      <c r="R64" s="246"/>
      <c r="S64" s="274"/>
      <c r="T64" s="274"/>
      <c r="U64" s="274"/>
      <c r="V64" s="275"/>
    </row>
    <row r="65" spans="1:22" s="269" customFormat="1" ht="15" customHeight="1">
      <c r="A65" s="342"/>
      <c r="B65" s="274"/>
      <c r="C65" s="274"/>
      <c r="D65" s="274"/>
      <c r="E65" s="274"/>
      <c r="F65" s="343"/>
      <c r="G65" s="343"/>
      <c r="H65" s="343"/>
      <c r="I65" s="343"/>
      <c r="J65" s="343"/>
      <c r="K65" s="247"/>
      <c r="L65" s="245"/>
      <c r="M65" s="245"/>
      <c r="N65" s="257"/>
      <c r="O65" s="254"/>
      <c r="P65" s="245"/>
      <c r="Q65" s="245"/>
      <c r="R65" s="246"/>
      <c r="S65" s="274"/>
      <c r="T65" s="274"/>
      <c r="U65" s="274"/>
      <c r="V65" s="275"/>
    </row>
    <row r="66" spans="1:22" s="269" customFormat="1" ht="15" customHeight="1">
      <c r="A66" s="342"/>
      <c r="B66" s="274"/>
      <c r="C66" s="274"/>
      <c r="D66" s="274"/>
      <c r="E66" s="274"/>
      <c r="F66" s="343"/>
      <c r="G66" s="343"/>
      <c r="H66" s="343"/>
      <c r="I66" s="343"/>
      <c r="J66" s="343"/>
      <c r="K66" s="247"/>
      <c r="L66" s="245"/>
      <c r="M66" s="245"/>
      <c r="N66" s="257"/>
      <c r="O66" s="254"/>
      <c r="P66" s="245"/>
      <c r="Q66" s="245"/>
      <c r="R66" s="246"/>
      <c r="S66" s="274"/>
      <c r="T66" s="274"/>
      <c r="U66" s="274"/>
      <c r="V66" s="275"/>
    </row>
    <row r="67" spans="1:22" s="269" customFormat="1" ht="15" customHeight="1">
      <c r="A67" s="342"/>
      <c r="B67" s="274"/>
      <c r="C67" s="274"/>
      <c r="D67" s="274"/>
      <c r="E67" s="274"/>
      <c r="F67" s="343"/>
      <c r="G67" s="343"/>
      <c r="H67" s="343"/>
      <c r="I67" s="343"/>
      <c r="J67" s="343"/>
      <c r="K67" s="247"/>
      <c r="L67" s="245"/>
      <c r="M67" s="245"/>
      <c r="N67" s="257"/>
      <c r="O67" s="254"/>
      <c r="P67" s="245"/>
      <c r="Q67" s="245"/>
      <c r="R67" s="246"/>
      <c r="S67" s="274"/>
      <c r="T67" s="274"/>
      <c r="U67" s="274"/>
      <c r="V67" s="275"/>
    </row>
    <row r="68" spans="1:22" s="269" customFormat="1" ht="15" customHeight="1">
      <c r="A68" s="342"/>
      <c r="B68" s="274"/>
      <c r="C68" s="274"/>
      <c r="D68" s="274"/>
      <c r="E68" s="274"/>
      <c r="F68" s="343"/>
      <c r="G68" s="343"/>
      <c r="H68" s="343"/>
      <c r="I68" s="343"/>
      <c r="J68" s="343"/>
      <c r="K68" s="247"/>
      <c r="L68" s="245"/>
      <c r="M68" s="245"/>
      <c r="N68" s="257"/>
      <c r="O68" s="254"/>
      <c r="P68" s="245"/>
      <c r="Q68" s="245"/>
      <c r="R68" s="246"/>
      <c r="S68" s="274"/>
      <c r="T68" s="274"/>
      <c r="U68" s="274"/>
      <c r="V68" s="275"/>
    </row>
    <row r="69" spans="1:22" s="269" customFormat="1" ht="15" customHeight="1">
      <c r="A69" s="342"/>
      <c r="B69" s="274"/>
      <c r="C69" s="274"/>
      <c r="D69" s="274"/>
      <c r="E69" s="274"/>
      <c r="F69" s="343"/>
      <c r="G69" s="343"/>
      <c r="H69" s="343"/>
      <c r="I69" s="343"/>
      <c r="J69" s="343"/>
      <c r="K69" s="247"/>
      <c r="L69" s="245"/>
      <c r="M69" s="245"/>
      <c r="N69" s="257"/>
      <c r="O69" s="254"/>
      <c r="P69" s="245"/>
      <c r="Q69" s="245"/>
      <c r="R69" s="246"/>
      <c r="S69" s="274"/>
      <c r="T69" s="274"/>
      <c r="U69" s="274"/>
      <c r="V69" s="275"/>
    </row>
    <row r="70" spans="1:22" s="269" customFormat="1" ht="15" customHeight="1">
      <c r="A70" s="342"/>
      <c r="B70" s="274"/>
      <c r="C70" s="274"/>
      <c r="D70" s="274"/>
      <c r="E70" s="274"/>
      <c r="F70" s="343"/>
      <c r="G70" s="343"/>
      <c r="H70" s="343"/>
      <c r="I70" s="343"/>
      <c r="J70" s="343"/>
      <c r="K70" s="247"/>
      <c r="L70" s="245"/>
      <c r="M70" s="245"/>
      <c r="N70" s="257"/>
      <c r="O70" s="254"/>
      <c r="P70" s="245"/>
      <c r="Q70" s="245"/>
      <c r="R70" s="246"/>
      <c r="S70" s="274"/>
      <c r="T70" s="274"/>
      <c r="U70" s="274"/>
      <c r="V70" s="275"/>
    </row>
    <row r="71" spans="1:22" s="269" customFormat="1" ht="15" customHeight="1">
      <c r="A71" s="342"/>
      <c r="B71" s="274"/>
      <c r="C71" s="274"/>
      <c r="D71" s="274"/>
      <c r="E71" s="274"/>
      <c r="F71" s="343"/>
      <c r="G71" s="343"/>
      <c r="H71" s="343"/>
      <c r="I71" s="343"/>
      <c r="J71" s="343"/>
      <c r="K71" s="247"/>
      <c r="L71" s="245"/>
      <c r="M71" s="245"/>
      <c r="N71" s="257"/>
      <c r="O71" s="254"/>
      <c r="P71" s="245"/>
      <c r="Q71" s="245"/>
      <c r="R71" s="246"/>
      <c r="S71" s="274"/>
      <c r="T71" s="274"/>
      <c r="U71" s="274"/>
      <c r="V71" s="275"/>
    </row>
    <row r="72" spans="1:22" s="269" customFormat="1" ht="15" customHeight="1">
      <c r="A72" s="342"/>
      <c r="B72" s="274"/>
      <c r="C72" s="274"/>
      <c r="D72" s="274"/>
      <c r="E72" s="274"/>
      <c r="F72" s="343"/>
      <c r="G72" s="343"/>
      <c r="H72" s="343"/>
      <c r="I72" s="343"/>
      <c r="J72" s="343"/>
      <c r="K72" s="247"/>
      <c r="L72" s="245"/>
      <c r="M72" s="245"/>
      <c r="N72" s="257"/>
      <c r="O72" s="254"/>
      <c r="P72" s="245"/>
      <c r="Q72" s="245"/>
      <c r="R72" s="246"/>
      <c r="S72" s="274"/>
      <c r="T72" s="274"/>
      <c r="U72" s="274"/>
      <c r="V72" s="275"/>
    </row>
    <row r="73" spans="1:22" s="269" customFormat="1" ht="15" customHeight="1">
      <c r="A73" s="342"/>
      <c r="B73" s="274"/>
      <c r="C73" s="274"/>
      <c r="D73" s="274"/>
      <c r="E73" s="274"/>
      <c r="F73" s="343"/>
      <c r="G73" s="343"/>
      <c r="H73" s="343"/>
      <c r="I73" s="343"/>
      <c r="J73" s="343"/>
      <c r="K73" s="247"/>
      <c r="L73" s="245"/>
      <c r="M73" s="245"/>
      <c r="N73" s="257"/>
      <c r="O73" s="254"/>
      <c r="P73" s="245"/>
      <c r="Q73" s="245"/>
      <c r="R73" s="246"/>
      <c r="S73" s="274"/>
      <c r="T73" s="274"/>
      <c r="U73" s="274"/>
      <c r="V73" s="275"/>
    </row>
    <row r="74" spans="1:22" s="269" customFormat="1" ht="15" customHeight="1">
      <c r="A74" s="342"/>
      <c r="B74" s="274"/>
      <c r="C74" s="274"/>
      <c r="D74" s="274"/>
      <c r="E74" s="274"/>
      <c r="F74" s="343"/>
      <c r="G74" s="343"/>
      <c r="H74" s="343"/>
      <c r="I74" s="343"/>
      <c r="J74" s="343"/>
      <c r="K74" s="247"/>
      <c r="L74" s="245"/>
      <c r="M74" s="245"/>
      <c r="N74" s="257"/>
      <c r="O74" s="254"/>
      <c r="P74" s="245"/>
      <c r="Q74" s="245"/>
      <c r="R74" s="246"/>
      <c r="S74" s="274"/>
      <c r="T74" s="274"/>
      <c r="U74" s="274"/>
      <c r="V74" s="275"/>
    </row>
    <row r="75" spans="1:22" s="269" customFormat="1" ht="15" customHeight="1">
      <c r="A75" s="342"/>
      <c r="B75" s="274"/>
      <c r="C75" s="274"/>
      <c r="D75" s="274"/>
      <c r="E75" s="274"/>
      <c r="F75" s="343"/>
      <c r="G75" s="343"/>
      <c r="H75" s="343"/>
      <c r="I75" s="343"/>
      <c r="J75" s="343"/>
      <c r="K75" s="247"/>
      <c r="L75" s="245"/>
      <c r="M75" s="245"/>
      <c r="N75" s="257"/>
      <c r="O75" s="254"/>
      <c r="P75" s="245"/>
      <c r="Q75" s="245"/>
      <c r="R75" s="246"/>
      <c r="S75" s="274"/>
      <c r="T75" s="274"/>
      <c r="U75" s="274"/>
      <c r="V75" s="275"/>
    </row>
    <row r="76" spans="1:22" s="269" customFormat="1" ht="15" customHeight="1">
      <c r="A76" s="342"/>
      <c r="B76" s="274"/>
      <c r="C76" s="274"/>
      <c r="D76" s="274"/>
      <c r="E76" s="274"/>
      <c r="F76" s="343"/>
      <c r="G76" s="343"/>
      <c r="H76" s="343"/>
      <c r="I76" s="343"/>
      <c r="J76" s="343"/>
      <c r="K76" s="247"/>
      <c r="L76" s="245"/>
      <c r="M76" s="245"/>
      <c r="N76" s="257"/>
      <c r="O76" s="254"/>
      <c r="P76" s="245"/>
      <c r="Q76" s="245"/>
      <c r="R76" s="246"/>
      <c r="S76" s="274"/>
      <c r="T76" s="274"/>
      <c r="U76" s="274"/>
      <c r="V76" s="275"/>
    </row>
    <row r="77" spans="1:22" s="269" customFormat="1" ht="15" customHeight="1">
      <c r="A77" s="342"/>
      <c r="B77" s="274"/>
      <c r="C77" s="274"/>
      <c r="D77" s="274"/>
      <c r="E77" s="274"/>
      <c r="F77" s="343"/>
      <c r="G77" s="343"/>
      <c r="H77" s="343"/>
      <c r="I77" s="343"/>
      <c r="J77" s="343"/>
      <c r="K77" s="247"/>
      <c r="L77" s="245"/>
      <c r="M77" s="245"/>
      <c r="N77" s="257"/>
      <c r="O77" s="254"/>
      <c r="P77" s="245"/>
      <c r="Q77" s="245"/>
      <c r="R77" s="246"/>
      <c r="S77" s="274"/>
      <c r="T77" s="274"/>
      <c r="U77" s="274"/>
      <c r="V77" s="275"/>
    </row>
    <row r="78" spans="1:22" s="269" customFormat="1" ht="15" customHeight="1">
      <c r="A78" s="342"/>
      <c r="B78" s="274"/>
      <c r="C78" s="274"/>
      <c r="D78" s="274"/>
      <c r="E78" s="274"/>
      <c r="F78" s="343"/>
      <c r="G78" s="343"/>
      <c r="H78" s="343"/>
      <c r="I78" s="343"/>
      <c r="J78" s="343"/>
      <c r="K78" s="247"/>
      <c r="L78" s="245"/>
      <c r="M78" s="245"/>
      <c r="N78" s="257"/>
      <c r="O78" s="254"/>
      <c r="P78" s="245"/>
      <c r="Q78" s="245"/>
      <c r="R78" s="246"/>
      <c r="S78" s="274"/>
      <c r="T78" s="274"/>
      <c r="U78" s="274"/>
      <c r="V78" s="275"/>
    </row>
    <row r="79" spans="1:22" s="269" customFormat="1" ht="15" customHeight="1">
      <c r="A79" s="342"/>
      <c r="B79" s="274"/>
      <c r="C79" s="274"/>
      <c r="D79" s="274"/>
      <c r="E79" s="274"/>
      <c r="F79" s="343"/>
      <c r="G79" s="343"/>
      <c r="H79" s="343"/>
      <c r="I79" s="343"/>
      <c r="J79" s="343"/>
      <c r="K79" s="247"/>
      <c r="L79" s="245"/>
      <c r="M79" s="245"/>
      <c r="N79" s="257"/>
      <c r="O79" s="254"/>
      <c r="P79" s="245"/>
      <c r="Q79" s="245"/>
      <c r="R79" s="246"/>
      <c r="S79" s="274"/>
      <c r="T79" s="274"/>
      <c r="U79" s="274"/>
      <c r="V79" s="275"/>
    </row>
    <row r="80" spans="1:22" s="269" customFormat="1" ht="15" customHeight="1">
      <c r="A80" s="342"/>
      <c r="B80" s="274"/>
      <c r="C80" s="274"/>
      <c r="D80" s="274"/>
      <c r="E80" s="274"/>
      <c r="F80" s="343"/>
      <c r="G80" s="343"/>
      <c r="H80" s="343"/>
      <c r="I80" s="343"/>
      <c r="J80" s="343"/>
      <c r="K80" s="247"/>
      <c r="L80" s="245"/>
      <c r="M80" s="245"/>
      <c r="N80" s="257"/>
      <c r="O80" s="254"/>
      <c r="P80" s="245"/>
      <c r="Q80" s="245"/>
      <c r="R80" s="246"/>
      <c r="S80" s="274"/>
      <c r="T80" s="274"/>
      <c r="U80" s="274"/>
      <c r="V80" s="275"/>
    </row>
    <row r="81" spans="1:22" s="269" customFormat="1" ht="15" customHeight="1">
      <c r="A81" s="342"/>
      <c r="B81" s="274"/>
      <c r="C81" s="274"/>
      <c r="D81" s="274"/>
      <c r="E81" s="274"/>
      <c r="F81" s="343"/>
      <c r="G81" s="343"/>
      <c r="H81" s="343"/>
      <c r="I81" s="343"/>
      <c r="J81" s="343"/>
      <c r="K81" s="247"/>
      <c r="L81" s="245"/>
      <c r="M81" s="245"/>
      <c r="N81" s="257"/>
      <c r="O81" s="254"/>
      <c r="P81" s="245"/>
      <c r="Q81" s="245"/>
      <c r="R81" s="246"/>
      <c r="S81" s="274"/>
      <c r="T81" s="274"/>
      <c r="U81" s="274"/>
      <c r="V81" s="275"/>
    </row>
    <row r="82" spans="1:22" s="269" customFormat="1" ht="15" customHeight="1">
      <c r="A82" s="342"/>
      <c r="B82" s="274"/>
      <c r="C82" s="274"/>
      <c r="D82" s="274"/>
      <c r="E82" s="274"/>
      <c r="F82" s="343"/>
      <c r="G82" s="343"/>
      <c r="H82" s="343"/>
      <c r="I82" s="343"/>
      <c r="J82" s="343"/>
      <c r="K82" s="247"/>
      <c r="L82" s="245"/>
      <c r="M82" s="245"/>
      <c r="N82" s="257"/>
      <c r="O82" s="254"/>
      <c r="P82" s="245"/>
      <c r="Q82" s="245"/>
      <c r="R82" s="246"/>
      <c r="S82" s="274"/>
      <c r="T82" s="274"/>
      <c r="U82" s="274"/>
      <c r="V82" s="275"/>
    </row>
    <row r="83" spans="1:22" s="269" customFormat="1" ht="15" customHeight="1">
      <c r="A83" s="342"/>
      <c r="B83" s="274"/>
      <c r="C83" s="274"/>
      <c r="D83" s="274"/>
      <c r="E83" s="274"/>
      <c r="F83" s="343"/>
      <c r="G83" s="343"/>
      <c r="H83" s="343"/>
      <c r="I83" s="343"/>
      <c r="J83" s="343"/>
      <c r="K83" s="247"/>
      <c r="L83" s="245"/>
      <c r="M83" s="245"/>
      <c r="N83" s="257"/>
      <c r="O83" s="254"/>
      <c r="P83" s="245"/>
      <c r="Q83" s="245"/>
      <c r="R83" s="246"/>
      <c r="S83" s="274"/>
      <c r="T83" s="274"/>
      <c r="U83" s="274"/>
      <c r="V83" s="275"/>
    </row>
    <row r="84" spans="1:22" s="269" customFormat="1" ht="15" customHeight="1">
      <c r="A84" s="342"/>
      <c r="B84" s="274"/>
      <c r="C84" s="274"/>
      <c r="D84" s="274"/>
      <c r="E84" s="274"/>
      <c r="F84" s="343"/>
      <c r="G84" s="343"/>
      <c r="H84" s="343"/>
      <c r="I84" s="343"/>
      <c r="J84" s="343"/>
      <c r="K84" s="247"/>
      <c r="L84" s="245"/>
      <c r="M84" s="245"/>
      <c r="N84" s="257"/>
      <c r="O84" s="254"/>
      <c r="P84" s="245"/>
      <c r="Q84" s="245"/>
      <c r="R84" s="246"/>
      <c r="S84" s="274"/>
      <c r="T84" s="274"/>
      <c r="U84" s="274"/>
      <c r="V84" s="275"/>
    </row>
    <row r="85" spans="1:22" s="269" customFormat="1" ht="15" customHeight="1">
      <c r="A85" s="342"/>
      <c r="B85" s="274"/>
      <c r="C85" s="274"/>
      <c r="D85" s="274"/>
      <c r="E85" s="274"/>
      <c r="F85" s="343"/>
      <c r="G85" s="343"/>
      <c r="H85" s="343"/>
      <c r="I85" s="343"/>
      <c r="J85" s="343"/>
      <c r="K85" s="247"/>
      <c r="L85" s="245"/>
      <c r="M85" s="245"/>
      <c r="N85" s="257"/>
      <c r="O85" s="254"/>
      <c r="P85" s="245"/>
      <c r="Q85" s="245"/>
      <c r="R85" s="246"/>
      <c r="S85" s="274"/>
      <c r="T85" s="274"/>
      <c r="U85" s="274"/>
      <c r="V85" s="275"/>
    </row>
    <row r="86" spans="1:22" s="269" customFormat="1" ht="15" customHeight="1">
      <c r="A86" s="342"/>
      <c r="B86" s="274"/>
      <c r="C86" s="274"/>
      <c r="D86" s="274"/>
      <c r="E86" s="274"/>
      <c r="F86" s="343"/>
      <c r="G86" s="343"/>
      <c r="H86" s="343"/>
      <c r="I86" s="343"/>
      <c r="J86" s="343"/>
      <c r="K86" s="247"/>
      <c r="L86" s="245"/>
      <c r="M86" s="245"/>
      <c r="N86" s="257"/>
      <c r="O86" s="254"/>
      <c r="P86" s="245"/>
      <c r="Q86" s="245"/>
      <c r="R86" s="246"/>
      <c r="S86" s="274"/>
      <c r="T86" s="274"/>
      <c r="U86" s="274"/>
      <c r="V86" s="275"/>
    </row>
    <row r="87" spans="1:22" s="269" customFormat="1" ht="15" customHeight="1">
      <c r="A87" s="342"/>
      <c r="B87" s="274"/>
      <c r="C87" s="274"/>
      <c r="D87" s="274"/>
      <c r="E87" s="274"/>
      <c r="F87" s="343"/>
      <c r="G87" s="343"/>
      <c r="H87" s="343"/>
      <c r="I87" s="343"/>
      <c r="J87" s="343"/>
      <c r="K87" s="247"/>
      <c r="L87" s="245"/>
      <c r="M87" s="245"/>
      <c r="N87" s="257"/>
      <c r="O87" s="254"/>
      <c r="P87" s="245"/>
      <c r="Q87" s="245"/>
      <c r="R87" s="246"/>
      <c r="S87" s="274"/>
      <c r="T87" s="274"/>
      <c r="U87" s="274"/>
      <c r="V87" s="275"/>
    </row>
    <row r="88" spans="1:22" s="269" customFormat="1" ht="15" customHeight="1">
      <c r="A88" s="342"/>
      <c r="B88" s="274"/>
      <c r="C88" s="274"/>
      <c r="D88" s="274"/>
      <c r="E88" s="274"/>
      <c r="F88" s="343"/>
      <c r="G88" s="343"/>
      <c r="H88" s="343"/>
      <c r="I88" s="343"/>
      <c r="J88" s="343"/>
      <c r="K88" s="247"/>
      <c r="L88" s="245"/>
      <c r="M88" s="245"/>
      <c r="N88" s="257"/>
      <c r="O88" s="254"/>
      <c r="P88" s="245"/>
      <c r="Q88" s="245"/>
      <c r="R88" s="246"/>
      <c r="S88" s="274"/>
      <c r="T88" s="274"/>
      <c r="U88" s="274"/>
      <c r="V88" s="275"/>
    </row>
    <row r="89" spans="1:22" s="269" customFormat="1" ht="15" customHeight="1">
      <c r="A89" s="342"/>
      <c r="B89" s="274"/>
      <c r="C89" s="274"/>
      <c r="D89" s="274"/>
      <c r="E89" s="274"/>
      <c r="F89" s="343"/>
      <c r="G89" s="343"/>
      <c r="H89" s="343"/>
      <c r="I89" s="343"/>
      <c r="J89" s="343"/>
      <c r="K89" s="247"/>
      <c r="L89" s="245"/>
      <c r="M89" s="245"/>
      <c r="N89" s="257"/>
      <c r="O89" s="254"/>
      <c r="P89" s="245"/>
      <c r="Q89" s="245"/>
      <c r="R89" s="246"/>
      <c r="S89" s="274"/>
      <c r="T89" s="274"/>
      <c r="U89" s="274"/>
      <c r="V89" s="275"/>
    </row>
    <row r="90" spans="1:22" s="269" customFormat="1" ht="15" customHeight="1">
      <c r="A90" s="342"/>
      <c r="B90" s="274"/>
      <c r="C90" s="274"/>
      <c r="D90" s="274"/>
      <c r="E90" s="274"/>
      <c r="F90" s="343"/>
      <c r="G90" s="343"/>
      <c r="H90" s="343"/>
      <c r="I90" s="343"/>
      <c r="J90" s="343"/>
      <c r="K90" s="247"/>
      <c r="L90" s="245"/>
      <c r="M90" s="245"/>
      <c r="N90" s="257"/>
      <c r="O90" s="254"/>
      <c r="P90" s="245"/>
      <c r="Q90" s="245"/>
      <c r="R90" s="246"/>
      <c r="S90" s="274"/>
      <c r="T90" s="274"/>
      <c r="U90" s="274"/>
      <c r="V90" s="275"/>
    </row>
    <row r="91" spans="1:22" s="269" customFormat="1" ht="15" customHeight="1">
      <c r="A91" s="342"/>
      <c r="B91" s="274"/>
      <c r="C91" s="274"/>
      <c r="D91" s="274"/>
      <c r="E91" s="274"/>
      <c r="F91" s="343"/>
      <c r="G91" s="343"/>
      <c r="H91" s="343"/>
      <c r="I91" s="343"/>
      <c r="J91" s="343"/>
      <c r="K91" s="247"/>
      <c r="L91" s="245"/>
      <c r="M91" s="245"/>
      <c r="N91" s="257"/>
      <c r="O91" s="254"/>
      <c r="P91" s="245"/>
      <c r="Q91" s="245"/>
      <c r="R91" s="246"/>
      <c r="S91" s="274"/>
      <c r="T91" s="274"/>
      <c r="U91" s="274"/>
      <c r="V91" s="275"/>
    </row>
    <row r="92" spans="1:22" s="269" customFormat="1" ht="15" customHeight="1">
      <c r="A92" s="342"/>
      <c r="B92" s="274"/>
      <c r="C92" s="274"/>
      <c r="D92" s="274"/>
      <c r="E92" s="274"/>
      <c r="F92" s="343"/>
      <c r="G92" s="343"/>
      <c r="H92" s="343"/>
      <c r="I92" s="343"/>
      <c r="J92" s="343"/>
      <c r="K92" s="247"/>
      <c r="L92" s="245"/>
      <c r="M92" s="245"/>
      <c r="N92" s="257"/>
      <c r="O92" s="254"/>
      <c r="P92" s="245"/>
      <c r="Q92" s="245"/>
      <c r="R92" s="246"/>
      <c r="S92" s="274"/>
      <c r="T92" s="274"/>
      <c r="U92" s="274"/>
      <c r="V92" s="275"/>
    </row>
    <row r="93" spans="1:22" s="269" customFormat="1" ht="15" customHeight="1">
      <c r="A93" s="342"/>
      <c r="B93" s="274"/>
      <c r="C93" s="274"/>
      <c r="D93" s="274"/>
      <c r="E93" s="274"/>
      <c r="F93" s="343"/>
      <c r="G93" s="343"/>
      <c r="H93" s="343"/>
      <c r="I93" s="343"/>
      <c r="J93" s="343"/>
      <c r="K93" s="247"/>
      <c r="L93" s="245"/>
      <c r="M93" s="245"/>
      <c r="N93" s="257"/>
      <c r="O93" s="254"/>
      <c r="P93" s="245"/>
      <c r="Q93" s="245"/>
      <c r="R93" s="246"/>
      <c r="S93" s="274"/>
      <c r="T93" s="274"/>
      <c r="U93" s="274"/>
      <c r="V93" s="275"/>
    </row>
    <row r="94" spans="1:22" s="269" customFormat="1" ht="15" customHeight="1">
      <c r="A94" s="342"/>
      <c r="B94" s="274"/>
      <c r="C94" s="274"/>
      <c r="D94" s="274"/>
      <c r="E94" s="274"/>
      <c r="F94" s="343"/>
      <c r="G94" s="343"/>
      <c r="H94" s="343"/>
      <c r="I94" s="343"/>
      <c r="J94" s="343"/>
      <c r="K94" s="247"/>
      <c r="L94" s="245"/>
      <c r="M94" s="245"/>
      <c r="N94" s="257"/>
      <c r="O94" s="254"/>
      <c r="P94" s="245"/>
      <c r="Q94" s="245"/>
      <c r="R94" s="246"/>
      <c r="S94" s="274"/>
      <c r="T94" s="274"/>
      <c r="U94" s="274"/>
      <c r="V94" s="275"/>
    </row>
    <row r="95" spans="1:22" s="269" customFormat="1" ht="15" customHeight="1">
      <c r="A95" s="342"/>
      <c r="B95" s="274"/>
      <c r="C95" s="274"/>
      <c r="D95" s="274"/>
      <c r="E95" s="274"/>
      <c r="F95" s="343"/>
      <c r="G95" s="343"/>
      <c r="H95" s="343"/>
      <c r="I95" s="343"/>
      <c r="J95" s="343"/>
      <c r="K95" s="247"/>
      <c r="L95" s="245"/>
      <c r="M95" s="245"/>
      <c r="N95" s="257"/>
      <c r="O95" s="254"/>
      <c r="P95" s="245"/>
      <c r="Q95" s="245"/>
      <c r="R95" s="246"/>
      <c r="S95" s="274"/>
      <c r="T95" s="274"/>
      <c r="U95" s="274"/>
      <c r="V95" s="275"/>
    </row>
    <row r="96" spans="1:22" s="269" customFormat="1" ht="15" customHeight="1">
      <c r="A96" s="342"/>
      <c r="B96" s="274"/>
      <c r="C96" s="274"/>
      <c r="D96" s="274"/>
      <c r="E96" s="274"/>
      <c r="F96" s="343"/>
      <c r="G96" s="343"/>
      <c r="H96" s="343"/>
      <c r="I96" s="343"/>
      <c r="J96" s="343"/>
      <c r="K96" s="247"/>
      <c r="L96" s="245"/>
      <c r="M96" s="245"/>
      <c r="N96" s="257"/>
      <c r="O96" s="254"/>
      <c r="P96" s="245"/>
      <c r="Q96" s="245"/>
      <c r="R96" s="246"/>
      <c r="S96" s="274"/>
      <c r="T96" s="274"/>
      <c r="U96" s="274"/>
      <c r="V96" s="275"/>
    </row>
    <row r="97" spans="1:22" s="269" customFormat="1" ht="15" customHeight="1">
      <c r="A97" s="342"/>
      <c r="B97" s="274"/>
      <c r="C97" s="274"/>
      <c r="D97" s="274"/>
      <c r="E97" s="274"/>
      <c r="F97" s="343"/>
      <c r="G97" s="343"/>
      <c r="H97" s="343"/>
      <c r="I97" s="343"/>
      <c r="J97" s="343"/>
      <c r="K97" s="247"/>
      <c r="L97" s="245"/>
      <c r="M97" s="245"/>
      <c r="N97" s="257"/>
      <c r="O97" s="254"/>
      <c r="P97" s="245"/>
      <c r="Q97" s="245"/>
      <c r="R97" s="246"/>
      <c r="S97" s="274"/>
      <c r="T97" s="274"/>
      <c r="U97" s="274"/>
      <c r="V97" s="275"/>
    </row>
    <row r="98" spans="1:22" s="269" customFormat="1" ht="15" customHeight="1">
      <c r="A98" s="342"/>
      <c r="B98" s="274"/>
      <c r="C98" s="274"/>
      <c r="D98" s="274"/>
      <c r="E98" s="274"/>
      <c r="F98" s="343"/>
      <c r="G98" s="343"/>
      <c r="H98" s="343"/>
      <c r="I98" s="343"/>
      <c r="J98" s="343"/>
      <c r="K98" s="247"/>
      <c r="L98" s="245"/>
      <c r="M98" s="245"/>
      <c r="N98" s="257"/>
      <c r="O98" s="254"/>
      <c r="P98" s="245"/>
      <c r="Q98" s="245"/>
      <c r="R98" s="246"/>
      <c r="S98" s="274"/>
      <c r="T98" s="274"/>
      <c r="U98" s="274"/>
      <c r="V98" s="275"/>
    </row>
    <row r="99" spans="1:22" s="269" customFormat="1" ht="15" customHeight="1">
      <c r="A99" s="342"/>
      <c r="B99" s="274"/>
      <c r="C99" s="274"/>
      <c r="D99" s="274"/>
      <c r="E99" s="274"/>
      <c r="F99" s="343"/>
      <c r="G99" s="343"/>
      <c r="H99" s="343"/>
      <c r="I99" s="343"/>
      <c r="J99" s="343"/>
      <c r="K99" s="247"/>
      <c r="L99" s="245"/>
      <c r="M99" s="245"/>
      <c r="N99" s="257"/>
      <c r="O99" s="254"/>
      <c r="P99" s="245"/>
      <c r="Q99" s="245"/>
      <c r="R99" s="246"/>
      <c r="S99" s="274"/>
      <c r="T99" s="274"/>
      <c r="U99" s="274"/>
      <c r="V99" s="275"/>
    </row>
    <row r="100" spans="1:22" s="269" customFormat="1" ht="15" customHeight="1">
      <c r="A100" s="342"/>
      <c r="B100" s="274"/>
      <c r="C100" s="274"/>
      <c r="D100" s="274"/>
      <c r="E100" s="274"/>
      <c r="F100" s="343"/>
      <c r="G100" s="343"/>
      <c r="H100" s="343"/>
      <c r="I100" s="343"/>
      <c r="J100" s="343"/>
      <c r="K100" s="247"/>
      <c r="L100" s="245"/>
      <c r="M100" s="245"/>
      <c r="N100" s="257"/>
      <c r="O100" s="254"/>
      <c r="P100" s="245"/>
      <c r="Q100" s="245"/>
      <c r="R100" s="246"/>
      <c r="S100" s="274"/>
      <c r="T100" s="274"/>
      <c r="U100" s="274"/>
      <c r="V100" s="275"/>
    </row>
    <row r="101" spans="1:22" s="269" customFormat="1" ht="15" customHeight="1">
      <c r="A101" s="342"/>
      <c r="B101" s="274"/>
      <c r="C101" s="274"/>
      <c r="D101" s="274"/>
      <c r="E101" s="274"/>
      <c r="F101" s="343"/>
      <c r="G101" s="343"/>
      <c r="H101" s="343"/>
      <c r="I101" s="343"/>
      <c r="J101" s="343"/>
      <c r="K101" s="247"/>
      <c r="L101" s="245"/>
      <c r="M101" s="245"/>
      <c r="N101" s="257"/>
      <c r="O101" s="254"/>
      <c r="P101" s="245"/>
      <c r="Q101" s="245"/>
      <c r="R101" s="246"/>
      <c r="S101" s="274"/>
      <c r="T101" s="274"/>
      <c r="U101" s="274"/>
      <c r="V101" s="275"/>
    </row>
    <row r="102" spans="1:22" s="269" customFormat="1" ht="15" customHeight="1">
      <c r="A102" s="342"/>
      <c r="B102" s="274"/>
      <c r="C102" s="274"/>
      <c r="D102" s="274"/>
      <c r="E102" s="274"/>
      <c r="F102" s="343"/>
      <c r="G102" s="343"/>
      <c r="H102" s="343"/>
      <c r="I102" s="343"/>
      <c r="J102" s="343"/>
      <c r="K102" s="247"/>
      <c r="L102" s="245"/>
      <c r="M102" s="245"/>
      <c r="N102" s="257"/>
      <c r="O102" s="254"/>
      <c r="P102" s="245"/>
      <c r="Q102" s="245"/>
      <c r="R102" s="246"/>
      <c r="S102" s="274"/>
      <c r="T102" s="274"/>
      <c r="U102" s="274"/>
      <c r="V102" s="275"/>
    </row>
    <row r="103" spans="1:22" s="269" customFormat="1" ht="15" customHeight="1">
      <c r="A103" s="342"/>
      <c r="B103" s="274"/>
      <c r="C103" s="274"/>
      <c r="D103" s="274"/>
      <c r="E103" s="274"/>
      <c r="F103" s="343"/>
      <c r="G103" s="343"/>
      <c r="H103" s="343"/>
      <c r="I103" s="343"/>
      <c r="J103" s="343"/>
      <c r="K103" s="247"/>
      <c r="L103" s="245"/>
      <c r="M103" s="245"/>
      <c r="N103" s="257"/>
      <c r="O103" s="254"/>
      <c r="P103" s="245"/>
      <c r="Q103" s="245"/>
      <c r="R103" s="246"/>
      <c r="S103" s="274"/>
      <c r="T103" s="274"/>
      <c r="U103" s="274"/>
      <c r="V103" s="275"/>
    </row>
    <row r="104" spans="1:22" s="269" customFormat="1" ht="15" customHeight="1">
      <c r="A104" s="342"/>
      <c r="B104" s="274"/>
      <c r="C104" s="274"/>
      <c r="D104" s="274"/>
      <c r="E104" s="274"/>
      <c r="F104" s="343"/>
      <c r="G104" s="343"/>
      <c r="H104" s="343"/>
      <c r="I104" s="343"/>
      <c r="J104" s="343"/>
      <c r="K104" s="247"/>
      <c r="L104" s="245"/>
      <c r="M104" s="245"/>
      <c r="N104" s="257"/>
      <c r="O104" s="254"/>
      <c r="P104" s="245"/>
      <c r="Q104" s="245"/>
      <c r="R104" s="246"/>
      <c r="S104" s="274"/>
      <c r="T104" s="274"/>
      <c r="U104" s="274"/>
      <c r="V104" s="275"/>
    </row>
    <row r="105" spans="1:22" s="269" customFormat="1" ht="15" customHeight="1">
      <c r="A105" s="342"/>
      <c r="B105" s="274"/>
      <c r="C105" s="274"/>
      <c r="D105" s="274"/>
      <c r="E105" s="274"/>
      <c r="F105" s="343"/>
      <c r="G105" s="343"/>
      <c r="H105" s="343"/>
      <c r="I105" s="343"/>
      <c r="J105" s="343"/>
      <c r="K105" s="247"/>
      <c r="L105" s="245"/>
      <c r="M105" s="245"/>
      <c r="N105" s="257"/>
      <c r="O105" s="254"/>
      <c r="P105" s="245"/>
      <c r="Q105" s="245"/>
      <c r="R105" s="246"/>
      <c r="S105" s="274"/>
      <c r="T105" s="274"/>
      <c r="U105" s="274"/>
      <c r="V105" s="275"/>
    </row>
    <row r="106" spans="1:22" s="269" customFormat="1" ht="15" customHeight="1">
      <c r="A106" s="342"/>
      <c r="B106" s="274"/>
      <c r="C106" s="274"/>
      <c r="D106" s="274"/>
      <c r="E106" s="274"/>
      <c r="F106" s="343"/>
      <c r="G106" s="343"/>
      <c r="H106" s="343"/>
      <c r="I106" s="343"/>
      <c r="J106" s="343"/>
      <c r="K106" s="247"/>
      <c r="L106" s="245"/>
      <c r="M106" s="245"/>
      <c r="N106" s="257"/>
      <c r="O106" s="254"/>
      <c r="P106" s="245"/>
      <c r="Q106" s="245"/>
      <c r="R106" s="246"/>
      <c r="S106" s="274"/>
      <c r="T106" s="274"/>
      <c r="U106" s="274"/>
      <c r="V106" s="275"/>
    </row>
    <row r="107" spans="1:22" s="269" customFormat="1" ht="15" customHeight="1">
      <c r="A107" s="342"/>
      <c r="B107" s="274"/>
      <c r="C107" s="274"/>
      <c r="D107" s="274"/>
      <c r="E107" s="274"/>
      <c r="F107" s="343"/>
      <c r="G107" s="343"/>
      <c r="H107" s="343"/>
      <c r="I107" s="343"/>
      <c r="J107" s="343"/>
      <c r="K107" s="247"/>
      <c r="L107" s="245"/>
      <c r="M107" s="245"/>
      <c r="N107" s="257"/>
      <c r="O107" s="254"/>
      <c r="P107" s="245"/>
      <c r="Q107" s="245"/>
      <c r="R107" s="246"/>
      <c r="S107" s="274"/>
      <c r="T107" s="274"/>
      <c r="U107" s="274"/>
      <c r="V107" s="275"/>
    </row>
    <row r="108" spans="1:22" s="269" customFormat="1" ht="15" customHeight="1">
      <c r="A108" s="342"/>
      <c r="B108" s="274"/>
      <c r="C108" s="274"/>
      <c r="D108" s="274"/>
      <c r="E108" s="274"/>
      <c r="F108" s="343"/>
      <c r="G108" s="343"/>
      <c r="H108" s="343"/>
      <c r="I108" s="343"/>
      <c r="J108" s="343"/>
      <c r="K108" s="247"/>
      <c r="L108" s="245"/>
      <c r="M108" s="245"/>
      <c r="N108" s="257"/>
      <c r="O108" s="254"/>
      <c r="P108" s="245"/>
      <c r="Q108" s="245"/>
      <c r="R108" s="246"/>
      <c r="S108" s="274"/>
      <c r="T108" s="274"/>
      <c r="U108" s="274"/>
      <c r="V108" s="275"/>
    </row>
    <row r="109" spans="1:22" s="269" customFormat="1" ht="15" customHeight="1">
      <c r="A109" s="342"/>
      <c r="B109" s="274"/>
      <c r="C109" s="274"/>
      <c r="D109" s="274"/>
      <c r="E109" s="274"/>
      <c r="F109" s="343"/>
      <c r="G109" s="343"/>
      <c r="H109" s="343"/>
      <c r="I109" s="343"/>
      <c r="J109" s="343"/>
      <c r="K109" s="247"/>
      <c r="L109" s="245"/>
      <c r="M109" s="245"/>
      <c r="N109" s="257"/>
      <c r="O109" s="254"/>
      <c r="P109" s="245"/>
      <c r="Q109" s="245"/>
      <c r="R109" s="246"/>
      <c r="S109" s="274"/>
      <c r="T109" s="274"/>
      <c r="U109" s="274"/>
      <c r="V109" s="275"/>
    </row>
    <row r="110" spans="1:22" s="269" customFormat="1" ht="15" customHeight="1">
      <c r="A110" s="342"/>
      <c r="B110" s="274"/>
      <c r="C110" s="274"/>
      <c r="D110" s="274"/>
      <c r="E110" s="274"/>
      <c r="F110" s="343"/>
      <c r="G110" s="343"/>
      <c r="H110" s="343"/>
      <c r="I110" s="343"/>
      <c r="J110" s="343"/>
      <c r="K110" s="247"/>
      <c r="L110" s="245"/>
      <c r="M110" s="245"/>
      <c r="N110" s="257"/>
      <c r="O110" s="254"/>
      <c r="P110" s="245"/>
      <c r="Q110" s="245"/>
      <c r="R110" s="246"/>
      <c r="S110" s="274"/>
      <c r="T110" s="274"/>
      <c r="U110" s="274"/>
      <c r="V110" s="275"/>
    </row>
    <row r="111" spans="1:22" s="269" customFormat="1" ht="15" customHeight="1">
      <c r="A111" s="342"/>
      <c r="B111" s="274"/>
      <c r="C111" s="274"/>
      <c r="D111" s="274"/>
      <c r="E111" s="274"/>
      <c r="F111" s="343"/>
      <c r="G111" s="343"/>
      <c r="H111" s="343"/>
      <c r="I111" s="343"/>
      <c r="J111" s="343"/>
      <c r="K111" s="247"/>
      <c r="L111" s="245"/>
      <c r="M111" s="245"/>
      <c r="N111" s="257"/>
      <c r="O111" s="254"/>
      <c r="P111" s="245"/>
      <c r="Q111" s="245"/>
      <c r="R111" s="246"/>
      <c r="S111" s="274"/>
      <c r="T111" s="274"/>
      <c r="U111" s="274"/>
      <c r="V111" s="275"/>
    </row>
    <row r="112" spans="1:22" s="269" customFormat="1" ht="15" customHeight="1">
      <c r="A112" s="342"/>
      <c r="B112" s="274"/>
      <c r="C112" s="274"/>
      <c r="D112" s="274"/>
      <c r="E112" s="274"/>
      <c r="F112" s="343"/>
      <c r="G112" s="343"/>
      <c r="H112" s="343"/>
      <c r="I112" s="343"/>
      <c r="J112" s="343"/>
      <c r="K112" s="247"/>
      <c r="L112" s="245"/>
      <c r="M112" s="245"/>
      <c r="N112" s="257"/>
      <c r="O112" s="254"/>
      <c r="P112" s="245"/>
      <c r="Q112" s="245"/>
      <c r="R112" s="246"/>
      <c r="S112" s="274"/>
      <c r="T112" s="274"/>
      <c r="U112" s="274"/>
      <c r="V112" s="275"/>
    </row>
    <row r="113" spans="1:22" s="269" customFormat="1" ht="15" customHeight="1">
      <c r="A113" s="342"/>
      <c r="B113" s="274"/>
      <c r="C113" s="274"/>
      <c r="D113" s="274"/>
      <c r="E113" s="274"/>
      <c r="F113" s="343"/>
      <c r="G113" s="343"/>
      <c r="H113" s="343"/>
      <c r="I113" s="343"/>
      <c r="J113" s="343"/>
      <c r="K113" s="247"/>
      <c r="L113" s="245"/>
      <c r="M113" s="245"/>
      <c r="N113" s="257"/>
      <c r="O113" s="254"/>
      <c r="P113" s="245"/>
      <c r="Q113" s="245"/>
      <c r="R113" s="246"/>
      <c r="S113" s="274"/>
      <c r="T113" s="274"/>
      <c r="U113" s="274"/>
      <c r="V113" s="275"/>
    </row>
    <row r="114" spans="1:22" s="269" customFormat="1" ht="15" customHeight="1">
      <c r="A114" s="342"/>
      <c r="B114" s="274"/>
      <c r="C114" s="274"/>
      <c r="D114" s="274"/>
      <c r="E114" s="274"/>
      <c r="F114" s="343"/>
      <c r="G114" s="343"/>
      <c r="H114" s="343"/>
      <c r="I114" s="343"/>
      <c r="J114" s="343"/>
      <c r="K114" s="247"/>
      <c r="L114" s="245"/>
      <c r="M114" s="245"/>
      <c r="N114" s="257"/>
      <c r="O114" s="254"/>
      <c r="P114" s="245"/>
      <c r="Q114" s="245"/>
      <c r="R114" s="246"/>
      <c r="S114" s="274"/>
      <c r="T114" s="274"/>
      <c r="U114" s="274"/>
      <c r="V114" s="275"/>
    </row>
    <row r="115" spans="1:22" s="269" customFormat="1" ht="15" customHeight="1">
      <c r="A115" s="342"/>
      <c r="B115" s="274"/>
      <c r="C115" s="274"/>
      <c r="D115" s="274"/>
      <c r="E115" s="274"/>
      <c r="F115" s="343"/>
      <c r="G115" s="343"/>
      <c r="H115" s="343"/>
      <c r="I115" s="343"/>
      <c r="J115" s="343"/>
      <c r="K115" s="247"/>
      <c r="L115" s="245"/>
      <c r="M115" s="245"/>
      <c r="N115" s="257"/>
      <c r="O115" s="254"/>
      <c r="P115" s="245"/>
      <c r="Q115" s="245"/>
      <c r="R115" s="246"/>
      <c r="S115" s="274"/>
      <c r="T115" s="274"/>
      <c r="U115" s="274"/>
      <c r="V115" s="275"/>
    </row>
    <row r="116" spans="1:22" s="269" customFormat="1" ht="15" customHeight="1">
      <c r="A116" s="342"/>
      <c r="B116" s="274"/>
      <c r="C116" s="274"/>
      <c r="D116" s="274"/>
      <c r="E116" s="274"/>
      <c r="F116" s="343"/>
      <c r="G116" s="343"/>
      <c r="H116" s="343"/>
      <c r="I116" s="343"/>
      <c r="J116" s="343"/>
      <c r="K116" s="247"/>
      <c r="L116" s="245"/>
      <c r="M116" s="245"/>
      <c r="N116" s="257"/>
      <c r="O116" s="254"/>
      <c r="P116" s="245"/>
      <c r="Q116" s="245"/>
      <c r="R116" s="246"/>
      <c r="S116" s="274"/>
      <c r="T116" s="274"/>
      <c r="U116" s="274"/>
      <c r="V116" s="275"/>
    </row>
    <row r="117" spans="1:22" s="269" customFormat="1" ht="15" customHeight="1">
      <c r="A117" s="342"/>
      <c r="B117" s="274"/>
      <c r="C117" s="274"/>
      <c r="D117" s="274"/>
      <c r="E117" s="274"/>
      <c r="F117" s="343"/>
      <c r="G117" s="343"/>
      <c r="H117" s="343"/>
      <c r="I117" s="343"/>
      <c r="J117" s="343"/>
      <c r="K117" s="247"/>
      <c r="L117" s="245"/>
      <c r="M117" s="245"/>
      <c r="N117" s="257"/>
      <c r="O117" s="254"/>
      <c r="P117" s="245"/>
      <c r="Q117" s="245"/>
      <c r="R117" s="246"/>
      <c r="S117" s="274"/>
      <c r="T117" s="274"/>
      <c r="U117" s="274"/>
      <c r="V117" s="275"/>
    </row>
    <row r="118" spans="1:22" s="269" customFormat="1" ht="15" customHeight="1">
      <c r="A118" s="342"/>
      <c r="B118" s="274"/>
      <c r="C118" s="274"/>
      <c r="D118" s="274"/>
      <c r="E118" s="274"/>
      <c r="F118" s="343"/>
      <c r="G118" s="343"/>
      <c r="H118" s="343"/>
      <c r="I118" s="343"/>
      <c r="J118" s="343"/>
      <c r="K118" s="247"/>
      <c r="L118" s="245"/>
      <c r="M118" s="245"/>
      <c r="N118" s="257"/>
      <c r="O118" s="254"/>
      <c r="P118" s="245"/>
      <c r="Q118" s="245"/>
      <c r="R118" s="246"/>
      <c r="S118" s="274"/>
      <c r="T118" s="274"/>
      <c r="U118" s="274"/>
      <c r="V118" s="275"/>
    </row>
    <row r="119" spans="1:22" s="269" customFormat="1" ht="15" customHeight="1">
      <c r="A119" s="342"/>
      <c r="B119" s="274"/>
      <c r="C119" s="274"/>
      <c r="D119" s="274"/>
      <c r="E119" s="274"/>
      <c r="F119" s="343"/>
      <c r="G119" s="343"/>
      <c r="H119" s="343"/>
      <c r="I119" s="343"/>
      <c r="J119" s="343"/>
      <c r="K119" s="247"/>
      <c r="L119" s="245"/>
      <c r="M119" s="245"/>
      <c r="N119" s="257"/>
      <c r="O119" s="254"/>
      <c r="P119" s="245"/>
      <c r="Q119" s="245"/>
      <c r="R119" s="246"/>
      <c r="S119" s="274"/>
      <c r="T119" s="274"/>
      <c r="U119" s="274"/>
      <c r="V119" s="275"/>
    </row>
    <row r="120" spans="1:22" s="269" customFormat="1" ht="15" customHeight="1">
      <c r="A120" s="342"/>
      <c r="B120" s="274"/>
      <c r="C120" s="274"/>
      <c r="D120" s="274"/>
      <c r="E120" s="274"/>
      <c r="F120" s="343"/>
      <c r="G120" s="343"/>
      <c r="H120" s="343"/>
      <c r="I120" s="343"/>
      <c r="J120" s="343"/>
      <c r="K120" s="247"/>
      <c r="L120" s="245"/>
      <c r="M120" s="245"/>
      <c r="N120" s="257"/>
      <c r="O120" s="254"/>
      <c r="P120" s="245"/>
      <c r="Q120" s="245"/>
      <c r="R120" s="246"/>
      <c r="S120" s="274"/>
      <c r="T120" s="274"/>
      <c r="U120" s="274"/>
      <c r="V120" s="275"/>
    </row>
    <row r="121" spans="1:22" s="269" customFormat="1" ht="15" customHeight="1">
      <c r="A121" s="272"/>
      <c r="B121" s="273"/>
      <c r="C121" s="273"/>
      <c r="D121" s="273"/>
      <c r="E121" s="273"/>
      <c r="F121" s="241"/>
      <c r="G121" s="241"/>
      <c r="H121" s="241"/>
      <c r="I121" s="241"/>
      <c r="J121" s="241"/>
      <c r="K121" s="247"/>
      <c r="L121" s="245"/>
      <c r="M121" s="245"/>
      <c r="N121" s="257"/>
      <c r="O121" s="254"/>
      <c r="P121" s="245"/>
      <c r="Q121" s="245"/>
      <c r="R121" s="246"/>
      <c r="S121" s="274"/>
      <c r="T121" s="274"/>
      <c r="U121" s="274"/>
      <c r="V121" s="275"/>
    </row>
    <row r="122" spans="1:22" s="269" customFormat="1" ht="15" customHeight="1">
      <c r="A122" s="272"/>
      <c r="B122" s="273"/>
      <c r="C122" s="273"/>
      <c r="D122" s="273"/>
      <c r="E122" s="273"/>
      <c r="F122" s="241"/>
      <c r="G122" s="241"/>
      <c r="H122" s="241"/>
      <c r="I122" s="241"/>
      <c r="J122" s="241"/>
      <c r="K122" s="247"/>
      <c r="L122" s="245"/>
      <c r="M122" s="245"/>
      <c r="N122" s="257"/>
      <c r="O122" s="254"/>
      <c r="P122" s="245"/>
      <c r="Q122" s="245"/>
      <c r="R122" s="246"/>
      <c r="S122" s="274"/>
      <c r="T122" s="274"/>
      <c r="U122" s="274"/>
      <c r="V122" s="275"/>
    </row>
    <row r="123" spans="1:22" s="269" customFormat="1" ht="15" customHeight="1">
      <c r="A123" s="272"/>
      <c r="B123" s="273"/>
      <c r="C123" s="273"/>
      <c r="D123" s="273"/>
      <c r="E123" s="273"/>
      <c r="F123" s="241"/>
      <c r="G123" s="241"/>
      <c r="H123" s="241"/>
      <c r="I123" s="241"/>
      <c r="J123" s="241"/>
      <c r="K123" s="247"/>
      <c r="L123" s="245"/>
      <c r="M123" s="245"/>
      <c r="N123" s="257"/>
      <c r="O123" s="254"/>
      <c r="P123" s="245"/>
      <c r="Q123" s="245"/>
      <c r="R123" s="246"/>
      <c r="S123" s="274"/>
      <c r="T123" s="274"/>
      <c r="U123" s="274"/>
      <c r="V123" s="275"/>
    </row>
    <row r="124" spans="1:22" s="269" customFormat="1" ht="15" customHeight="1">
      <c r="A124" s="272"/>
      <c r="B124" s="273"/>
      <c r="C124" s="273"/>
      <c r="D124" s="273"/>
      <c r="E124" s="273"/>
      <c r="F124" s="241"/>
      <c r="G124" s="241"/>
      <c r="H124" s="241"/>
      <c r="I124" s="241"/>
      <c r="J124" s="241"/>
      <c r="K124" s="247"/>
      <c r="L124" s="245"/>
      <c r="M124" s="245"/>
      <c r="N124" s="257"/>
      <c r="O124" s="254"/>
      <c r="P124" s="245"/>
      <c r="Q124" s="245"/>
      <c r="R124" s="246"/>
      <c r="S124" s="274"/>
      <c r="T124" s="274"/>
      <c r="U124" s="274"/>
      <c r="V124" s="275"/>
    </row>
    <row r="125" spans="1:22" s="269" customFormat="1" ht="15" customHeight="1">
      <c r="A125" s="272"/>
      <c r="B125" s="273"/>
      <c r="C125" s="273"/>
      <c r="D125" s="273"/>
      <c r="E125" s="273"/>
      <c r="F125" s="241"/>
      <c r="G125" s="241"/>
      <c r="H125" s="241"/>
      <c r="I125" s="241"/>
      <c r="J125" s="241"/>
      <c r="K125" s="247"/>
      <c r="L125" s="245"/>
      <c r="M125" s="245"/>
      <c r="N125" s="257"/>
      <c r="O125" s="254"/>
      <c r="P125" s="245"/>
      <c r="Q125" s="245"/>
      <c r="R125" s="246"/>
      <c r="S125" s="274"/>
      <c r="T125" s="274"/>
      <c r="U125" s="274"/>
      <c r="V125" s="275"/>
    </row>
    <row r="126" spans="1:22" s="269" customFormat="1" ht="15" customHeight="1">
      <c r="A126" s="272"/>
      <c r="B126" s="273"/>
      <c r="C126" s="273"/>
      <c r="D126" s="273"/>
      <c r="E126" s="273"/>
      <c r="F126" s="241"/>
      <c r="G126" s="241"/>
      <c r="H126" s="241"/>
      <c r="I126" s="241"/>
      <c r="J126" s="241"/>
      <c r="K126" s="247"/>
      <c r="L126" s="245"/>
      <c r="M126" s="245"/>
      <c r="N126" s="257"/>
      <c r="O126" s="254"/>
      <c r="P126" s="245"/>
      <c r="Q126" s="245"/>
      <c r="R126" s="246"/>
      <c r="S126" s="274"/>
      <c r="T126" s="274"/>
      <c r="U126" s="274"/>
      <c r="V126" s="275"/>
    </row>
    <row r="127" spans="1:22" s="269" customFormat="1" ht="15" customHeight="1">
      <c r="A127" s="272"/>
      <c r="B127" s="273"/>
      <c r="C127" s="273"/>
      <c r="D127" s="273"/>
      <c r="E127" s="273"/>
      <c r="F127" s="241"/>
      <c r="G127" s="241"/>
      <c r="H127" s="241"/>
      <c r="I127" s="241"/>
      <c r="J127" s="241"/>
      <c r="K127" s="247"/>
      <c r="L127" s="245"/>
      <c r="M127" s="245"/>
      <c r="N127" s="257"/>
      <c r="O127" s="254"/>
      <c r="P127" s="245"/>
      <c r="Q127" s="245"/>
      <c r="R127" s="246"/>
      <c r="S127" s="274"/>
      <c r="T127" s="274"/>
      <c r="U127" s="274"/>
      <c r="V127" s="275"/>
    </row>
    <row r="128" spans="1:22" s="269" customFormat="1" ht="15" customHeight="1">
      <c r="A128" s="272"/>
      <c r="B128" s="273"/>
      <c r="C128" s="273"/>
      <c r="D128" s="273"/>
      <c r="E128" s="273"/>
      <c r="F128" s="241"/>
      <c r="G128" s="241"/>
      <c r="H128" s="241"/>
      <c r="I128" s="241"/>
      <c r="J128" s="241"/>
      <c r="K128" s="247"/>
      <c r="L128" s="245"/>
      <c r="M128" s="245"/>
      <c r="N128" s="257"/>
      <c r="O128" s="254"/>
      <c r="P128" s="245"/>
      <c r="Q128" s="245"/>
      <c r="R128" s="246"/>
      <c r="S128" s="274"/>
      <c r="T128" s="274"/>
      <c r="U128" s="274"/>
      <c r="V128" s="275"/>
    </row>
    <row r="129" spans="1:22" s="269" customFormat="1" ht="15" customHeight="1">
      <c r="A129" s="272"/>
      <c r="B129" s="273"/>
      <c r="C129" s="273"/>
      <c r="D129" s="273"/>
      <c r="E129" s="273"/>
      <c r="F129" s="241"/>
      <c r="G129" s="241"/>
      <c r="H129" s="241"/>
      <c r="I129" s="241"/>
      <c r="J129" s="241"/>
      <c r="K129" s="247"/>
      <c r="L129" s="245"/>
      <c r="M129" s="245"/>
      <c r="N129" s="257"/>
      <c r="O129" s="254"/>
      <c r="P129" s="245"/>
      <c r="Q129" s="245"/>
      <c r="R129" s="246"/>
      <c r="S129" s="274"/>
      <c r="T129" s="274"/>
      <c r="U129" s="274"/>
      <c r="V129" s="275"/>
    </row>
    <row r="130" spans="1:22" s="269" customFormat="1" ht="15" customHeight="1">
      <c r="A130" s="272"/>
      <c r="B130" s="273"/>
      <c r="C130" s="273"/>
      <c r="D130" s="273"/>
      <c r="E130" s="273"/>
      <c r="F130" s="241"/>
      <c r="G130" s="241"/>
      <c r="H130" s="241"/>
      <c r="I130" s="241"/>
      <c r="J130" s="241"/>
      <c r="K130" s="247"/>
      <c r="L130" s="245"/>
      <c r="M130" s="245"/>
      <c r="N130" s="257"/>
      <c r="O130" s="254"/>
      <c r="P130" s="245"/>
      <c r="Q130" s="245"/>
      <c r="R130" s="246"/>
      <c r="S130" s="274"/>
      <c r="T130" s="274"/>
      <c r="U130" s="274"/>
      <c r="V130" s="275"/>
    </row>
    <row r="131" spans="1:22" s="269" customFormat="1" ht="15" customHeight="1">
      <c r="A131" s="272"/>
      <c r="B131" s="273"/>
      <c r="C131" s="273"/>
      <c r="D131" s="273"/>
      <c r="E131" s="273"/>
      <c r="F131" s="241"/>
      <c r="G131" s="241"/>
      <c r="H131" s="241"/>
      <c r="I131" s="241"/>
      <c r="J131" s="241"/>
      <c r="K131" s="247"/>
      <c r="L131" s="245"/>
      <c r="M131" s="245"/>
      <c r="N131" s="257"/>
      <c r="O131" s="254"/>
      <c r="P131" s="245"/>
      <c r="Q131" s="245"/>
      <c r="R131" s="246"/>
      <c r="S131" s="274"/>
      <c r="T131" s="274"/>
      <c r="U131" s="274"/>
      <c r="V131" s="275"/>
    </row>
    <row r="132" spans="1:22" s="269" customFormat="1" ht="15" customHeight="1">
      <c r="A132" s="272"/>
      <c r="B132" s="273"/>
      <c r="C132" s="273"/>
      <c r="D132" s="273"/>
      <c r="E132" s="273"/>
      <c r="F132" s="241"/>
      <c r="G132" s="241"/>
      <c r="H132" s="241"/>
      <c r="I132" s="241"/>
      <c r="J132" s="241"/>
      <c r="K132" s="247"/>
      <c r="L132" s="245"/>
      <c r="M132" s="245"/>
      <c r="N132" s="257"/>
      <c r="O132" s="254"/>
      <c r="P132" s="245"/>
      <c r="Q132" s="245"/>
      <c r="R132" s="246"/>
      <c r="S132" s="274"/>
      <c r="T132" s="274"/>
      <c r="U132" s="274"/>
      <c r="V132" s="275"/>
    </row>
    <row r="133" spans="1:22" s="269" customFormat="1" ht="15" customHeight="1">
      <c r="A133" s="272"/>
      <c r="B133" s="273"/>
      <c r="C133" s="273"/>
      <c r="D133" s="273"/>
      <c r="E133" s="273"/>
      <c r="F133" s="241"/>
      <c r="G133" s="241"/>
      <c r="H133" s="241"/>
      <c r="I133" s="241"/>
      <c r="J133" s="241"/>
      <c r="K133" s="247"/>
      <c r="L133" s="245"/>
      <c r="M133" s="245"/>
      <c r="N133" s="257"/>
      <c r="O133" s="254"/>
      <c r="P133" s="245"/>
      <c r="Q133" s="245"/>
      <c r="R133" s="246"/>
      <c r="S133" s="274"/>
      <c r="T133" s="274"/>
      <c r="U133" s="274"/>
      <c r="V133" s="275"/>
    </row>
    <row r="134" spans="1:22" s="269" customFormat="1" ht="15" customHeight="1">
      <c r="A134" s="272"/>
      <c r="B134" s="273"/>
      <c r="C134" s="273"/>
      <c r="D134" s="273"/>
      <c r="E134" s="273"/>
      <c r="F134" s="241"/>
      <c r="G134" s="241"/>
      <c r="H134" s="241"/>
      <c r="I134" s="241"/>
      <c r="J134" s="241"/>
      <c r="K134" s="247"/>
      <c r="L134" s="245"/>
      <c r="M134" s="245"/>
      <c r="N134" s="257"/>
      <c r="O134" s="254"/>
      <c r="P134" s="245"/>
      <c r="Q134" s="245"/>
      <c r="R134" s="246"/>
      <c r="S134" s="274"/>
      <c r="T134" s="274"/>
      <c r="U134" s="274"/>
      <c r="V134" s="275"/>
    </row>
    <row r="135" spans="1:22" s="269" customFormat="1" ht="15" customHeight="1">
      <c r="A135" s="272"/>
      <c r="B135" s="273"/>
      <c r="C135" s="273"/>
      <c r="D135" s="273"/>
      <c r="E135" s="273"/>
      <c r="F135" s="241"/>
      <c r="G135" s="241"/>
      <c r="H135" s="241"/>
      <c r="I135" s="241"/>
      <c r="J135" s="241"/>
      <c r="K135" s="247"/>
      <c r="L135" s="245"/>
      <c r="M135" s="245"/>
      <c r="N135" s="257"/>
      <c r="O135" s="254"/>
      <c r="P135" s="245"/>
      <c r="Q135" s="245"/>
      <c r="R135" s="246"/>
      <c r="S135" s="274"/>
      <c r="T135" s="274"/>
      <c r="U135" s="274"/>
      <c r="V135" s="275"/>
    </row>
    <row r="136" spans="1:22" s="269" customFormat="1" ht="15" customHeight="1">
      <c r="A136" s="272"/>
      <c r="B136" s="273"/>
      <c r="C136" s="273"/>
      <c r="D136" s="273"/>
      <c r="E136" s="273"/>
      <c r="F136" s="241"/>
      <c r="G136" s="241"/>
      <c r="H136" s="241"/>
      <c r="I136" s="241"/>
      <c r="J136" s="241"/>
      <c r="K136" s="247"/>
      <c r="L136" s="245"/>
      <c r="M136" s="245"/>
      <c r="N136" s="257"/>
      <c r="O136" s="254"/>
      <c r="P136" s="245"/>
      <c r="Q136" s="245"/>
      <c r="R136" s="246"/>
      <c r="S136" s="274"/>
      <c r="T136" s="274"/>
      <c r="U136" s="274"/>
      <c r="V136" s="275"/>
    </row>
    <row r="137" spans="1:22" s="269" customFormat="1" ht="15" customHeight="1">
      <c r="A137" s="272"/>
      <c r="B137" s="273"/>
      <c r="C137" s="273"/>
      <c r="D137" s="273"/>
      <c r="E137" s="273"/>
      <c r="F137" s="241"/>
      <c r="G137" s="241"/>
      <c r="H137" s="241"/>
      <c r="I137" s="241"/>
      <c r="J137" s="241"/>
      <c r="K137" s="247"/>
      <c r="L137" s="245"/>
      <c r="M137" s="245"/>
      <c r="N137" s="257"/>
      <c r="O137" s="254"/>
      <c r="P137" s="245"/>
      <c r="Q137" s="245"/>
      <c r="R137" s="246"/>
      <c r="S137" s="274"/>
      <c r="T137" s="274"/>
      <c r="U137" s="274"/>
      <c r="V137" s="275"/>
    </row>
    <row r="138" spans="1:22" s="269" customFormat="1" ht="15" customHeight="1">
      <c r="A138" s="272"/>
      <c r="B138" s="273"/>
      <c r="C138" s="273"/>
      <c r="D138" s="273"/>
      <c r="E138" s="273"/>
      <c r="F138" s="241"/>
      <c r="G138" s="241"/>
      <c r="H138" s="241"/>
      <c r="I138" s="241"/>
      <c r="J138" s="241"/>
      <c r="K138" s="247"/>
      <c r="L138" s="245"/>
      <c r="M138" s="245"/>
      <c r="N138" s="257"/>
      <c r="O138" s="254"/>
      <c r="P138" s="245"/>
      <c r="Q138" s="245"/>
      <c r="R138" s="246"/>
      <c r="S138" s="274"/>
      <c r="T138" s="274"/>
      <c r="U138" s="274"/>
      <c r="V138" s="275"/>
    </row>
    <row r="139" spans="1:22" s="269" customFormat="1" ht="15" customHeight="1">
      <c r="A139" s="272"/>
      <c r="B139" s="273"/>
      <c r="C139" s="273"/>
      <c r="D139" s="273"/>
      <c r="E139" s="273"/>
      <c r="F139" s="241"/>
      <c r="G139" s="241"/>
      <c r="H139" s="241"/>
      <c r="I139" s="241"/>
      <c r="J139" s="241"/>
      <c r="K139" s="247"/>
      <c r="L139" s="245"/>
      <c r="M139" s="245"/>
      <c r="N139" s="257"/>
      <c r="O139" s="254"/>
      <c r="P139" s="245"/>
      <c r="Q139" s="245"/>
      <c r="R139" s="246"/>
      <c r="S139" s="274"/>
      <c r="T139" s="274"/>
      <c r="U139" s="274"/>
      <c r="V139" s="275"/>
    </row>
    <row r="140" spans="1:22" s="269" customFormat="1" ht="15" customHeight="1">
      <c r="A140" s="272"/>
      <c r="B140" s="273"/>
      <c r="C140" s="273"/>
      <c r="D140" s="273"/>
      <c r="E140" s="273"/>
      <c r="F140" s="241"/>
      <c r="G140" s="241"/>
      <c r="H140" s="241"/>
      <c r="I140" s="241"/>
      <c r="J140" s="241"/>
      <c r="K140" s="247"/>
      <c r="L140" s="245"/>
      <c r="M140" s="245"/>
      <c r="N140" s="257"/>
      <c r="O140" s="254"/>
      <c r="P140" s="245"/>
      <c r="Q140" s="245"/>
      <c r="R140" s="246"/>
      <c r="S140" s="274"/>
      <c r="T140" s="274"/>
      <c r="U140" s="274"/>
      <c r="V140" s="275"/>
    </row>
    <row r="141" spans="1:22" s="269" customFormat="1" ht="15" customHeight="1">
      <c r="A141" s="272"/>
      <c r="B141" s="273"/>
      <c r="C141" s="273"/>
      <c r="D141" s="273"/>
      <c r="E141" s="273"/>
      <c r="F141" s="241"/>
      <c r="G141" s="241"/>
      <c r="H141" s="241"/>
      <c r="I141" s="241"/>
      <c r="J141" s="241"/>
      <c r="K141" s="247"/>
      <c r="L141" s="245"/>
      <c r="M141" s="245"/>
      <c r="N141" s="257"/>
      <c r="O141" s="254"/>
      <c r="P141" s="245"/>
      <c r="Q141" s="245"/>
      <c r="R141" s="246"/>
      <c r="S141" s="274"/>
      <c r="T141" s="274"/>
      <c r="U141" s="274"/>
      <c r="V141" s="275"/>
    </row>
    <row r="142" spans="1:22" s="269" customFormat="1" ht="15" customHeight="1">
      <c r="A142" s="272"/>
      <c r="B142" s="273"/>
      <c r="C142" s="273"/>
      <c r="D142" s="273"/>
      <c r="E142" s="273"/>
      <c r="F142" s="241"/>
      <c r="G142" s="241"/>
      <c r="H142" s="241"/>
      <c r="I142" s="241"/>
      <c r="J142" s="241"/>
      <c r="K142" s="247"/>
      <c r="L142" s="245"/>
      <c r="M142" s="245"/>
      <c r="N142" s="257"/>
      <c r="O142" s="254"/>
      <c r="P142" s="245"/>
      <c r="Q142" s="245"/>
      <c r="R142" s="246"/>
      <c r="S142" s="274"/>
      <c r="T142" s="274"/>
      <c r="U142" s="274"/>
      <c r="V142" s="275"/>
    </row>
    <row r="143" spans="1:22" s="269" customFormat="1" ht="15" customHeight="1">
      <c r="A143" s="272"/>
      <c r="B143" s="273"/>
      <c r="C143" s="273"/>
      <c r="D143" s="273"/>
      <c r="E143" s="273"/>
      <c r="F143" s="241"/>
      <c r="G143" s="241"/>
      <c r="H143" s="241"/>
      <c r="I143" s="241"/>
      <c r="J143" s="241"/>
      <c r="K143" s="247"/>
      <c r="L143" s="245"/>
      <c r="M143" s="245"/>
      <c r="N143" s="257"/>
      <c r="O143" s="254"/>
      <c r="P143" s="245"/>
      <c r="Q143" s="245"/>
      <c r="R143" s="246"/>
      <c r="S143" s="274"/>
      <c r="T143" s="274"/>
      <c r="U143" s="274"/>
      <c r="V143" s="275"/>
    </row>
    <row r="144" spans="1:22" s="269" customFormat="1" ht="15" customHeight="1">
      <c r="A144" s="272"/>
      <c r="B144" s="273"/>
      <c r="C144" s="273"/>
      <c r="D144" s="273"/>
      <c r="E144" s="273"/>
      <c r="F144" s="241"/>
      <c r="G144" s="241"/>
      <c r="H144" s="241"/>
      <c r="I144" s="241"/>
      <c r="J144" s="241"/>
      <c r="K144" s="247"/>
      <c r="L144" s="245"/>
      <c r="M144" s="245"/>
      <c r="N144" s="257"/>
      <c r="O144" s="254"/>
      <c r="P144" s="245"/>
      <c r="Q144" s="245"/>
      <c r="R144" s="246"/>
      <c r="S144" s="274"/>
      <c r="T144" s="274"/>
      <c r="U144" s="274"/>
      <c r="V144" s="275"/>
    </row>
    <row r="145" spans="1:22" s="269" customFormat="1" ht="15" customHeight="1">
      <c r="A145" s="272"/>
      <c r="B145" s="273"/>
      <c r="C145" s="273"/>
      <c r="D145" s="273"/>
      <c r="E145" s="273"/>
      <c r="F145" s="241"/>
      <c r="G145" s="241"/>
      <c r="H145" s="241"/>
      <c r="I145" s="241"/>
      <c r="J145" s="241"/>
      <c r="K145" s="247"/>
      <c r="L145" s="245"/>
      <c r="M145" s="245"/>
      <c r="N145" s="257"/>
      <c r="O145" s="254"/>
      <c r="P145" s="245"/>
      <c r="Q145" s="245"/>
      <c r="R145" s="246"/>
      <c r="S145" s="274"/>
      <c r="T145" s="274"/>
      <c r="U145" s="274"/>
      <c r="V145" s="275"/>
    </row>
    <row r="146" spans="1:22" s="269" customFormat="1" ht="15" customHeight="1">
      <c r="A146" s="272"/>
      <c r="B146" s="273"/>
      <c r="C146" s="273"/>
      <c r="D146" s="273"/>
      <c r="E146" s="273"/>
      <c r="F146" s="241"/>
      <c r="G146" s="241"/>
      <c r="H146" s="241"/>
      <c r="I146" s="241"/>
      <c r="J146" s="241"/>
      <c r="K146" s="247"/>
      <c r="L146" s="245"/>
      <c r="M146" s="245"/>
      <c r="N146" s="257"/>
      <c r="O146" s="254"/>
      <c r="P146" s="245"/>
      <c r="Q146" s="245"/>
      <c r="R146" s="246"/>
      <c r="S146" s="274"/>
      <c r="T146" s="274"/>
      <c r="U146" s="274"/>
      <c r="V146" s="275"/>
    </row>
    <row r="147" spans="1:22" s="269" customFormat="1" ht="15" customHeight="1">
      <c r="A147" s="272"/>
      <c r="B147" s="273"/>
      <c r="C147" s="273"/>
      <c r="D147" s="273"/>
      <c r="E147" s="273"/>
      <c r="F147" s="241"/>
      <c r="G147" s="241"/>
      <c r="H147" s="241"/>
      <c r="I147" s="241"/>
      <c r="J147" s="241"/>
      <c r="K147" s="247"/>
      <c r="L147" s="245"/>
      <c r="M147" s="245"/>
      <c r="N147" s="257"/>
      <c r="O147" s="254"/>
      <c r="P147" s="245"/>
      <c r="Q147" s="245"/>
      <c r="R147" s="246"/>
      <c r="S147" s="274"/>
      <c r="T147" s="274"/>
      <c r="U147" s="274"/>
      <c r="V147" s="275"/>
    </row>
    <row r="148" spans="1:22" s="269" customFormat="1" ht="15" customHeight="1">
      <c r="A148" s="272"/>
      <c r="B148" s="273"/>
      <c r="C148" s="273"/>
      <c r="D148" s="273"/>
      <c r="E148" s="273"/>
      <c r="F148" s="241"/>
      <c r="G148" s="241"/>
      <c r="H148" s="241"/>
      <c r="I148" s="241"/>
      <c r="J148" s="241"/>
      <c r="K148" s="247"/>
      <c r="L148" s="245"/>
      <c r="M148" s="245"/>
      <c r="N148" s="257"/>
      <c r="O148" s="254"/>
      <c r="P148" s="245"/>
      <c r="Q148" s="245"/>
      <c r="R148" s="246"/>
      <c r="S148" s="274"/>
      <c r="T148" s="274"/>
      <c r="U148" s="274"/>
      <c r="V148" s="275"/>
    </row>
    <row r="149" spans="1:22" s="269" customFormat="1" ht="15" customHeight="1">
      <c r="A149" s="272"/>
      <c r="B149" s="273"/>
      <c r="C149" s="273"/>
      <c r="D149" s="273"/>
      <c r="E149" s="273"/>
      <c r="F149" s="241"/>
      <c r="G149" s="241"/>
      <c r="H149" s="241"/>
      <c r="I149" s="241"/>
      <c r="J149" s="241"/>
      <c r="K149" s="247"/>
      <c r="L149" s="245"/>
      <c r="M149" s="245"/>
      <c r="N149" s="257"/>
      <c r="O149" s="254"/>
      <c r="P149" s="245"/>
      <c r="Q149" s="245"/>
      <c r="R149" s="246"/>
      <c r="S149" s="274"/>
      <c r="T149" s="274"/>
      <c r="U149" s="274"/>
      <c r="V149" s="275"/>
    </row>
    <row r="150" spans="1:22" s="269" customFormat="1" ht="15" customHeight="1">
      <c r="A150" s="272"/>
      <c r="B150" s="273"/>
      <c r="C150" s="273"/>
      <c r="D150" s="273"/>
      <c r="E150" s="273"/>
      <c r="F150" s="241"/>
      <c r="G150" s="241"/>
      <c r="H150" s="241"/>
      <c r="I150" s="241"/>
      <c r="J150" s="241"/>
      <c r="K150" s="247"/>
      <c r="L150" s="245"/>
      <c r="M150" s="245"/>
      <c r="N150" s="257"/>
      <c r="O150" s="254"/>
      <c r="P150" s="245"/>
      <c r="Q150" s="245"/>
      <c r="R150" s="246"/>
      <c r="S150" s="274"/>
      <c r="T150" s="274"/>
      <c r="U150" s="274"/>
      <c r="V150" s="275"/>
    </row>
    <row r="151" spans="1:22" s="269" customFormat="1" ht="15" customHeight="1">
      <c r="A151" s="272"/>
      <c r="B151" s="273"/>
      <c r="C151" s="273"/>
      <c r="D151" s="273"/>
      <c r="E151" s="273"/>
      <c r="F151" s="241"/>
      <c r="G151" s="241"/>
      <c r="H151" s="241"/>
      <c r="I151" s="241"/>
      <c r="J151" s="241"/>
      <c r="K151" s="247"/>
      <c r="L151" s="245"/>
      <c r="M151" s="245"/>
      <c r="N151" s="257"/>
      <c r="O151" s="254"/>
      <c r="P151" s="245"/>
      <c r="Q151" s="245"/>
      <c r="R151" s="246"/>
      <c r="S151" s="274"/>
      <c r="T151" s="274"/>
      <c r="U151" s="274"/>
      <c r="V151" s="275"/>
    </row>
    <row r="152" spans="1:22" s="269" customFormat="1" ht="15" customHeight="1">
      <c r="A152" s="272"/>
      <c r="B152" s="273"/>
      <c r="C152" s="273"/>
      <c r="D152" s="273"/>
      <c r="E152" s="273"/>
      <c r="F152" s="241"/>
      <c r="G152" s="241"/>
      <c r="H152" s="241"/>
      <c r="I152" s="241"/>
      <c r="J152" s="241"/>
      <c r="K152" s="247"/>
      <c r="L152" s="245"/>
      <c r="M152" s="245"/>
      <c r="N152" s="257"/>
      <c r="O152" s="254"/>
      <c r="P152" s="245"/>
      <c r="Q152" s="245"/>
      <c r="R152" s="246"/>
      <c r="S152" s="274"/>
      <c r="T152" s="274"/>
      <c r="U152" s="274"/>
      <c r="V152" s="275"/>
    </row>
    <row r="153" spans="1:22" s="269" customFormat="1" ht="15" customHeight="1">
      <c r="A153" s="272"/>
      <c r="B153" s="273"/>
      <c r="C153" s="273"/>
      <c r="D153" s="273"/>
      <c r="E153" s="273"/>
      <c r="F153" s="241"/>
      <c r="G153" s="241"/>
      <c r="H153" s="241"/>
      <c r="I153" s="241"/>
      <c r="J153" s="241"/>
      <c r="K153" s="247"/>
      <c r="L153" s="245"/>
      <c r="M153" s="245"/>
      <c r="N153" s="257"/>
      <c r="O153" s="254"/>
      <c r="P153" s="245"/>
      <c r="Q153" s="245"/>
      <c r="R153" s="246"/>
      <c r="S153" s="274"/>
      <c r="T153" s="274"/>
      <c r="U153" s="274"/>
      <c r="V153" s="275"/>
    </row>
    <row r="154" spans="1:22" s="269" customFormat="1" ht="15" customHeight="1">
      <c r="A154" s="272"/>
      <c r="B154" s="273"/>
      <c r="C154" s="273"/>
      <c r="D154" s="273"/>
      <c r="E154" s="273"/>
      <c r="F154" s="241"/>
      <c r="G154" s="241"/>
      <c r="H154" s="241"/>
      <c r="I154" s="241"/>
      <c r="J154" s="241"/>
      <c r="K154" s="247"/>
      <c r="L154" s="245"/>
      <c r="M154" s="245"/>
      <c r="N154" s="257"/>
      <c r="O154" s="254"/>
      <c r="P154" s="245"/>
      <c r="Q154" s="245"/>
      <c r="R154" s="246"/>
      <c r="S154" s="274"/>
      <c r="T154" s="274"/>
      <c r="U154" s="274"/>
      <c r="V154" s="275"/>
    </row>
    <row r="155" spans="1:22" s="269" customFormat="1" ht="15" customHeight="1">
      <c r="A155" s="272"/>
      <c r="B155" s="273"/>
      <c r="C155" s="273"/>
      <c r="D155" s="273"/>
      <c r="E155" s="273"/>
      <c r="F155" s="241"/>
      <c r="G155" s="241"/>
      <c r="H155" s="241"/>
      <c r="I155" s="241"/>
      <c r="J155" s="241"/>
      <c r="K155" s="247"/>
      <c r="L155" s="245"/>
      <c r="M155" s="245"/>
      <c r="N155" s="257"/>
      <c r="O155" s="254"/>
      <c r="P155" s="245"/>
      <c r="Q155" s="245"/>
      <c r="R155" s="246"/>
      <c r="S155" s="274"/>
      <c r="T155" s="274"/>
      <c r="U155" s="274"/>
      <c r="V155" s="275"/>
    </row>
    <row r="156" spans="1:22" s="269" customFormat="1" ht="15" customHeight="1">
      <c r="A156" s="272"/>
      <c r="B156" s="273"/>
      <c r="C156" s="273"/>
      <c r="D156" s="273"/>
      <c r="E156" s="273"/>
      <c r="F156" s="241"/>
      <c r="G156" s="241"/>
      <c r="H156" s="241"/>
      <c r="I156" s="241"/>
      <c r="J156" s="241"/>
      <c r="K156" s="247"/>
      <c r="L156" s="245"/>
      <c r="M156" s="245"/>
      <c r="N156" s="257"/>
      <c r="O156" s="254"/>
      <c r="P156" s="245"/>
      <c r="Q156" s="245"/>
      <c r="R156" s="246"/>
      <c r="S156" s="274"/>
      <c r="T156" s="274"/>
      <c r="U156" s="274"/>
      <c r="V156" s="275"/>
    </row>
    <row r="157" spans="1:22" s="269" customFormat="1" ht="15" customHeight="1">
      <c r="A157" s="272"/>
      <c r="B157" s="273"/>
      <c r="C157" s="273"/>
      <c r="D157" s="273"/>
      <c r="E157" s="273"/>
      <c r="F157" s="241"/>
      <c r="G157" s="241"/>
      <c r="H157" s="241"/>
      <c r="I157" s="241"/>
      <c r="J157" s="241"/>
      <c r="K157" s="247"/>
      <c r="L157" s="245"/>
      <c r="M157" s="245"/>
      <c r="N157" s="257"/>
      <c r="O157" s="254"/>
      <c r="P157" s="245"/>
      <c r="Q157" s="245"/>
      <c r="R157" s="246"/>
      <c r="S157" s="274"/>
      <c r="T157" s="274"/>
      <c r="U157" s="274"/>
      <c r="V157" s="275"/>
    </row>
    <row r="158" spans="1:22" s="269" customFormat="1" ht="15" customHeight="1">
      <c r="A158" s="272"/>
      <c r="B158" s="273"/>
      <c r="C158" s="273"/>
      <c r="D158" s="273"/>
      <c r="E158" s="273"/>
      <c r="F158" s="241"/>
      <c r="G158" s="241"/>
      <c r="H158" s="241"/>
      <c r="I158" s="241"/>
      <c r="J158" s="241"/>
      <c r="K158" s="247"/>
      <c r="L158" s="245"/>
      <c r="M158" s="245"/>
      <c r="N158" s="257"/>
      <c r="O158" s="254"/>
      <c r="P158" s="245"/>
      <c r="Q158" s="245"/>
      <c r="R158" s="246"/>
      <c r="S158" s="274"/>
      <c r="T158" s="274"/>
      <c r="U158" s="274"/>
      <c r="V158" s="275"/>
    </row>
    <row r="159" spans="1:22" s="269" customFormat="1" ht="15" customHeight="1">
      <c r="A159" s="272"/>
      <c r="B159" s="273"/>
      <c r="C159" s="273"/>
      <c r="D159" s="273"/>
      <c r="E159" s="273"/>
      <c r="F159" s="241"/>
      <c r="G159" s="241"/>
      <c r="H159" s="241"/>
      <c r="I159" s="241"/>
      <c r="J159" s="241"/>
      <c r="K159" s="247"/>
      <c r="L159" s="245"/>
      <c r="M159" s="245"/>
      <c r="N159" s="257"/>
      <c r="O159" s="254"/>
      <c r="P159" s="245"/>
      <c r="Q159" s="245"/>
      <c r="R159" s="246"/>
      <c r="S159" s="274"/>
      <c r="T159" s="274"/>
      <c r="U159" s="274"/>
      <c r="V159" s="275"/>
    </row>
    <row r="160" spans="1:22" s="269" customFormat="1" ht="15" customHeight="1">
      <c r="A160" s="272"/>
      <c r="B160" s="273"/>
      <c r="C160" s="273"/>
      <c r="D160" s="273"/>
      <c r="E160" s="273"/>
      <c r="F160" s="241"/>
      <c r="G160" s="241"/>
      <c r="H160" s="241"/>
      <c r="I160" s="241"/>
      <c r="J160" s="241"/>
      <c r="K160" s="247"/>
      <c r="L160" s="245"/>
      <c r="M160" s="245"/>
      <c r="N160" s="257"/>
      <c r="O160" s="254"/>
      <c r="P160" s="245"/>
      <c r="Q160" s="245"/>
      <c r="R160" s="246"/>
      <c r="S160" s="274"/>
      <c r="T160" s="274"/>
      <c r="U160" s="274"/>
      <c r="V160" s="275"/>
    </row>
    <row r="161" spans="1:22" s="269" customFormat="1" ht="15" customHeight="1">
      <c r="A161" s="272"/>
      <c r="B161" s="273"/>
      <c r="C161" s="273"/>
      <c r="D161" s="273"/>
      <c r="E161" s="273"/>
      <c r="F161" s="241"/>
      <c r="G161" s="241"/>
      <c r="H161" s="241"/>
      <c r="I161" s="241"/>
      <c r="J161" s="241"/>
      <c r="K161" s="247"/>
      <c r="L161" s="245"/>
      <c r="M161" s="245"/>
      <c r="N161" s="257"/>
      <c r="O161" s="254"/>
      <c r="P161" s="245"/>
      <c r="Q161" s="245"/>
      <c r="R161" s="246"/>
      <c r="S161" s="274"/>
      <c r="T161" s="274"/>
      <c r="U161" s="274"/>
      <c r="V161" s="275"/>
    </row>
    <row r="162" spans="1:22" s="269" customFormat="1" ht="15" customHeight="1">
      <c r="A162" s="272"/>
      <c r="B162" s="273"/>
      <c r="C162" s="273"/>
      <c r="D162" s="273"/>
      <c r="E162" s="273"/>
      <c r="F162" s="241"/>
      <c r="G162" s="241"/>
      <c r="H162" s="241"/>
      <c r="I162" s="241"/>
      <c r="J162" s="241"/>
      <c r="K162" s="247"/>
      <c r="L162" s="245"/>
      <c r="M162" s="245"/>
      <c r="N162" s="257"/>
      <c r="O162" s="254"/>
      <c r="P162" s="245"/>
      <c r="Q162" s="245"/>
      <c r="R162" s="246"/>
      <c r="S162" s="274"/>
      <c r="T162" s="274"/>
      <c r="U162" s="274"/>
      <c r="V162" s="275"/>
    </row>
    <row r="163" spans="1:22" s="269" customFormat="1" ht="15" customHeight="1">
      <c r="A163" s="272"/>
      <c r="B163" s="273"/>
      <c r="C163" s="273"/>
      <c r="D163" s="273"/>
      <c r="E163" s="273"/>
      <c r="F163" s="241"/>
      <c r="G163" s="241"/>
      <c r="H163" s="241"/>
      <c r="I163" s="241"/>
      <c r="J163" s="241"/>
      <c r="K163" s="247"/>
      <c r="L163" s="245"/>
      <c r="M163" s="245"/>
      <c r="N163" s="257"/>
      <c r="O163" s="254"/>
      <c r="P163" s="245"/>
      <c r="Q163" s="245"/>
      <c r="R163" s="246"/>
      <c r="S163" s="274"/>
      <c r="T163" s="274"/>
      <c r="U163" s="274"/>
      <c r="V163" s="275"/>
    </row>
    <row r="164" spans="1:22" s="269" customFormat="1" ht="15" customHeight="1">
      <c r="A164" s="272"/>
      <c r="B164" s="273"/>
      <c r="C164" s="273"/>
      <c r="D164" s="273"/>
      <c r="E164" s="273"/>
      <c r="F164" s="241"/>
      <c r="G164" s="241"/>
      <c r="H164" s="241"/>
      <c r="I164" s="241"/>
      <c r="J164" s="241"/>
      <c r="K164" s="247"/>
      <c r="L164" s="245"/>
      <c r="M164" s="245"/>
      <c r="N164" s="257"/>
      <c r="O164" s="254"/>
      <c r="P164" s="245"/>
      <c r="Q164" s="245"/>
      <c r="R164" s="246"/>
      <c r="S164" s="274"/>
      <c r="T164" s="274"/>
      <c r="U164" s="274"/>
      <c r="V164" s="275"/>
    </row>
    <row r="165" spans="1:22" s="269" customFormat="1" ht="15" customHeight="1">
      <c r="A165" s="272"/>
      <c r="B165" s="273"/>
      <c r="C165" s="273"/>
      <c r="D165" s="273"/>
      <c r="E165" s="273"/>
      <c r="F165" s="241"/>
      <c r="G165" s="241"/>
      <c r="H165" s="241"/>
      <c r="I165" s="241"/>
      <c r="J165" s="241"/>
      <c r="K165" s="247"/>
      <c r="L165" s="245"/>
      <c r="M165" s="245"/>
      <c r="N165" s="257"/>
      <c r="O165" s="254"/>
      <c r="P165" s="245"/>
      <c r="Q165" s="245"/>
      <c r="R165" s="246"/>
      <c r="S165" s="274"/>
      <c r="T165" s="274"/>
      <c r="U165" s="274"/>
      <c r="V165" s="275"/>
    </row>
    <row r="166" spans="1:22" s="269" customFormat="1" ht="15" customHeight="1">
      <c r="A166" s="272"/>
      <c r="B166" s="273"/>
      <c r="C166" s="273"/>
      <c r="D166" s="273"/>
      <c r="E166" s="273"/>
      <c r="F166" s="241"/>
      <c r="G166" s="241"/>
      <c r="H166" s="241"/>
      <c r="I166" s="241"/>
      <c r="J166" s="241"/>
      <c r="K166" s="247"/>
      <c r="L166" s="245"/>
      <c r="M166" s="245"/>
      <c r="N166" s="257"/>
      <c r="O166" s="254"/>
      <c r="P166" s="245"/>
      <c r="Q166" s="245"/>
      <c r="R166" s="246"/>
      <c r="S166" s="274"/>
      <c r="T166" s="274"/>
      <c r="U166" s="274"/>
      <c r="V166" s="275"/>
    </row>
    <row r="167" spans="1:22" s="269" customFormat="1" ht="15" customHeight="1">
      <c r="A167" s="272"/>
      <c r="B167" s="273"/>
      <c r="C167" s="273"/>
      <c r="D167" s="273"/>
      <c r="E167" s="273"/>
      <c r="F167" s="241"/>
      <c r="G167" s="241"/>
      <c r="H167" s="241"/>
      <c r="I167" s="241"/>
      <c r="J167" s="241"/>
      <c r="K167" s="247"/>
      <c r="L167" s="245"/>
      <c r="M167" s="245"/>
      <c r="N167" s="257"/>
      <c r="O167" s="254"/>
      <c r="P167" s="245"/>
      <c r="Q167" s="245"/>
      <c r="R167" s="246"/>
      <c r="S167" s="274"/>
      <c r="T167" s="274"/>
      <c r="U167" s="274"/>
      <c r="V167" s="275"/>
    </row>
    <row r="168" spans="1:22" s="269" customFormat="1" ht="15" customHeight="1">
      <c r="A168" s="272"/>
      <c r="B168" s="273"/>
      <c r="C168" s="273"/>
      <c r="D168" s="273"/>
      <c r="E168" s="273"/>
      <c r="F168" s="241"/>
      <c r="G168" s="241"/>
      <c r="H168" s="241"/>
      <c r="I168" s="241"/>
      <c r="J168" s="241"/>
      <c r="K168" s="247"/>
      <c r="L168" s="245"/>
      <c r="M168" s="245"/>
      <c r="N168" s="257"/>
      <c r="O168" s="254"/>
      <c r="P168" s="245"/>
      <c r="Q168" s="245"/>
      <c r="R168" s="246"/>
      <c r="S168" s="274"/>
      <c r="T168" s="274"/>
      <c r="U168" s="274"/>
      <c r="V168" s="275"/>
    </row>
    <row r="169" spans="1:22" s="269" customFormat="1" ht="15" customHeight="1">
      <c r="A169" s="272"/>
      <c r="B169" s="273"/>
      <c r="C169" s="273"/>
      <c r="D169" s="273"/>
      <c r="E169" s="273"/>
      <c r="F169" s="241"/>
      <c r="G169" s="241"/>
      <c r="H169" s="241"/>
      <c r="I169" s="241"/>
      <c r="J169" s="241"/>
      <c r="K169" s="247"/>
      <c r="L169" s="245"/>
      <c r="M169" s="245"/>
      <c r="N169" s="257"/>
      <c r="O169" s="254"/>
      <c r="P169" s="245"/>
      <c r="Q169" s="245"/>
      <c r="R169" s="246"/>
      <c r="S169" s="274"/>
      <c r="T169" s="274"/>
      <c r="U169" s="274"/>
      <c r="V169" s="275"/>
    </row>
    <row r="170" spans="1:22" s="269" customFormat="1" ht="15" customHeight="1">
      <c r="A170" s="272"/>
      <c r="B170" s="273"/>
      <c r="C170" s="273"/>
      <c r="D170" s="273"/>
      <c r="E170" s="273"/>
      <c r="F170" s="241"/>
      <c r="G170" s="241"/>
      <c r="H170" s="241"/>
      <c r="I170" s="241"/>
      <c r="J170" s="241"/>
      <c r="K170" s="247"/>
      <c r="L170" s="245"/>
      <c r="M170" s="245"/>
      <c r="N170" s="257"/>
      <c r="O170" s="254"/>
      <c r="P170" s="245"/>
      <c r="Q170" s="245"/>
      <c r="R170" s="246"/>
      <c r="S170" s="274"/>
      <c r="T170" s="274"/>
      <c r="U170" s="274"/>
      <c r="V170" s="275"/>
    </row>
    <row r="171" spans="1:22" s="269" customFormat="1" ht="15" customHeight="1">
      <c r="A171" s="272"/>
      <c r="B171" s="273"/>
      <c r="C171" s="273"/>
      <c r="D171" s="273"/>
      <c r="E171" s="273"/>
      <c r="F171" s="241"/>
      <c r="G171" s="241"/>
      <c r="H171" s="241"/>
      <c r="I171" s="241"/>
      <c r="J171" s="241"/>
      <c r="K171" s="247"/>
      <c r="L171" s="245"/>
      <c r="M171" s="245"/>
      <c r="N171" s="257"/>
      <c r="O171" s="254"/>
      <c r="P171" s="245"/>
      <c r="Q171" s="245"/>
      <c r="R171" s="246"/>
      <c r="S171" s="274"/>
      <c r="T171" s="274"/>
      <c r="U171" s="274"/>
      <c r="V171" s="275"/>
    </row>
    <row r="172" spans="1:22" s="269" customFormat="1" ht="15" customHeight="1">
      <c r="A172" s="272"/>
      <c r="B172" s="273"/>
      <c r="C172" s="273"/>
      <c r="D172" s="273"/>
      <c r="E172" s="273"/>
      <c r="F172" s="241"/>
      <c r="G172" s="241"/>
      <c r="H172" s="241"/>
      <c r="I172" s="241"/>
      <c r="J172" s="241"/>
      <c r="K172" s="247"/>
      <c r="L172" s="245"/>
      <c r="M172" s="245"/>
      <c r="N172" s="257"/>
      <c r="O172" s="254"/>
      <c r="P172" s="245"/>
      <c r="Q172" s="245"/>
      <c r="R172" s="246"/>
      <c r="S172" s="274"/>
      <c r="T172" s="274"/>
      <c r="U172" s="274"/>
      <c r="V172" s="275"/>
    </row>
    <row r="173" spans="1:22" s="269" customFormat="1" ht="15" customHeight="1">
      <c r="A173" s="272"/>
      <c r="B173" s="273"/>
      <c r="C173" s="273"/>
      <c r="D173" s="273"/>
      <c r="E173" s="273"/>
      <c r="F173" s="241"/>
      <c r="G173" s="241"/>
      <c r="H173" s="241"/>
      <c r="I173" s="241"/>
      <c r="J173" s="241"/>
      <c r="K173" s="247"/>
      <c r="L173" s="245"/>
      <c r="M173" s="245"/>
      <c r="N173" s="257"/>
      <c r="O173" s="254"/>
      <c r="P173" s="245"/>
      <c r="Q173" s="245"/>
      <c r="R173" s="246"/>
      <c r="S173" s="274"/>
      <c r="T173" s="274"/>
      <c r="U173" s="274"/>
      <c r="V173" s="275"/>
    </row>
    <row r="174" spans="1:22" s="269" customFormat="1" ht="15" customHeight="1">
      <c r="A174" s="272"/>
      <c r="B174" s="273"/>
      <c r="C174" s="273"/>
      <c r="D174" s="273"/>
      <c r="E174" s="273"/>
      <c r="F174" s="241"/>
      <c r="G174" s="241"/>
      <c r="H174" s="241"/>
      <c r="I174" s="241"/>
      <c r="J174" s="241"/>
      <c r="K174" s="247"/>
      <c r="L174" s="245"/>
      <c r="M174" s="245"/>
      <c r="N174" s="257"/>
      <c r="O174" s="254"/>
      <c r="P174" s="245"/>
      <c r="Q174" s="245"/>
      <c r="R174" s="246"/>
      <c r="S174" s="274"/>
      <c r="T174" s="274"/>
      <c r="U174" s="274"/>
      <c r="V174" s="275"/>
    </row>
    <row r="175" spans="1:22" s="269" customFormat="1" ht="15" customHeight="1">
      <c r="A175" s="272"/>
      <c r="B175" s="273"/>
      <c r="C175" s="273"/>
      <c r="D175" s="273"/>
      <c r="E175" s="273"/>
      <c r="F175" s="241"/>
      <c r="G175" s="241"/>
      <c r="H175" s="241"/>
      <c r="I175" s="241"/>
      <c r="J175" s="241"/>
      <c r="K175" s="247"/>
      <c r="L175" s="245"/>
      <c r="M175" s="245"/>
      <c r="N175" s="257"/>
      <c r="O175" s="254"/>
      <c r="P175" s="245"/>
      <c r="Q175" s="245"/>
      <c r="R175" s="246"/>
      <c r="S175" s="274"/>
      <c r="T175" s="274"/>
      <c r="U175" s="274"/>
      <c r="V175" s="275"/>
    </row>
    <row r="176" spans="1:22" s="269" customFormat="1" ht="15" customHeight="1">
      <c r="A176" s="272"/>
      <c r="B176" s="273"/>
      <c r="C176" s="273"/>
      <c r="D176" s="273"/>
      <c r="E176" s="273"/>
      <c r="F176" s="241"/>
      <c r="G176" s="241"/>
      <c r="H176" s="241"/>
      <c r="I176" s="241"/>
      <c r="J176" s="241"/>
      <c r="K176" s="247"/>
      <c r="L176" s="245"/>
      <c r="M176" s="245"/>
      <c r="N176" s="257"/>
      <c r="O176" s="254"/>
      <c r="P176" s="245"/>
      <c r="Q176" s="245"/>
      <c r="R176" s="246"/>
      <c r="S176" s="274"/>
      <c r="T176" s="274"/>
      <c r="U176" s="274"/>
      <c r="V176" s="275"/>
    </row>
    <row r="177" spans="1:22" s="269" customFormat="1" ht="15" customHeight="1">
      <c r="A177" s="272"/>
      <c r="B177" s="273"/>
      <c r="C177" s="273"/>
      <c r="D177" s="273"/>
      <c r="E177" s="273"/>
      <c r="F177" s="241"/>
      <c r="G177" s="241"/>
      <c r="H177" s="241"/>
      <c r="I177" s="241"/>
      <c r="J177" s="241"/>
      <c r="K177" s="247"/>
      <c r="L177" s="245"/>
      <c r="M177" s="245"/>
      <c r="N177" s="257"/>
      <c r="O177" s="254"/>
      <c r="P177" s="245"/>
      <c r="Q177" s="245"/>
      <c r="R177" s="246"/>
      <c r="S177" s="274"/>
      <c r="T177" s="274"/>
      <c r="U177" s="274"/>
      <c r="V177" s="275"/>
    </row>
    <row r="178" spans="1:22" s="269" customFormat="1" ht="15" customHeight="1">
      <c r="A178" s="272"/>
      <c r="B178" s="273"/>
      <c r="C178" s="273"/>
      <c r="D178" s="273"/>
      <c r="E178" s="273"/>
      <c r="F178" s="241"/>
      <c r="G178" s="241"/>
      <c r="H178" s="241"/>
      <c r="I178" s="241"/>
      <c r="J178" s="241"/>
      <c r="K178" s="247"/>
      <c r="L178" s="245"/>
      <c r="M178" s="245"/>
      <c r="N178" s="257"/>
      <c r="O178" s="254"/>
      <c r="P178" s="245"/>
      <c r="Q178" s="245"/>
      <c r="R178" s="246"/>
      <c r="S178" s="274"/>
      <c r="T178" s="274"/>
      <c r="U178" s="274"/>
      <c r="V178" s="275"/>
    </row>
    <row r="179" spans="1:22" s="269" customFormat="1" ht="15" customHeight="1">
      <c r="A179" s="272"/>
      <c r="B179" s="273"/>
      <c r="C179" s="273"/>
      <c r="D179" s="273"/>
      <c r="E179" s="273"/>
      <c r="F179" s="241"/>
      <c r="G179" s="241"/>
      <c r="H179" s="241"/>
      <c r="I179" s="241"/>
      <c r="J179" s="241"/>
      <c r="K179" s="247"/>
      <c r="L179" s="245"/>
      <c r="M179" s="245"/>
      <c r="N179" s="257"/>
      <c r="O179" s="254"/>
      <c r="P179" s="245"/>
      <c r="Q179" s="245"/>
      <c r="R179" s="246"/>
      <c r="S179" s="274"/>
      <c r="T179" s="274"/>
      <c r="U179" s="274"/>
      <c r="V179" s="275"/>
    </row>
    <row r="180" spans="1:22" s="269" customFormat="1" ht="15" customHeight="1">
      <c r="A180" s="272"/>
      <c r="B180" s="273"/>
      <c r="C180" s="273"/>
      <c r="D180" s="273"/>
      <c r="E180" s="273"/>
      <c r="F180" s="241"/>
      <c r="G180" s="241"/>
      <c r="H180" s="241"/>
      <c r="I180" s="241"/>
      <c r="J180" s="241"/>
      <c r="K180" s="247"/>
      <c r="L180" s="245"/>
      <c r="M180" s="245"/>
      <c r="N180" s="257"/>
      <c r="O180" s="254"/>
      <c r="P180" s="245"/>
      <c r="Q180" s="245"/>
      <c r="R180" s="246"/>
      <c r="S180" s="274"/>
      <c r="T180" s="274"/>
      <c r="U180" s="274"/>
      <c r="V180" s="275"/>
    </row>
    <row r="181" spans="1:22" s="269" customFormat="1" ht="15" customHeight="1">
      <c r="A181" s="272"/>
      <c r="B181" s="273"/>
      <c r="C181" s="273"/>
      <c r="D181" s="273"/>
      <c r="E181" s="273"/>
      <c r="F181" s="241"/>
      <c r="G181" s="241"/>
      <c r="H181" s="241"/>
      <c r="I181" s="241"/>
      <c r="J181" s="241"/>
      <c r="K181" s="247"/>
      <c r="L181" s="245"/>
      <c r="M181" s="245"/>
      <c r="N181" s="257"/>
      <c r="O181" s="254"/>
      <c r="P181" s="245"/>
      <c r="Q181" s="245"/>
      <c r="R181" s="246"/>
      <c r="S181" s="274"/>
      <c r="T181" s="274"/>
      <c r="U181" s="274"/>
      <c r="V181" s="275"/>
    </row>
    <row r="182" spans="1:22" s="269" customFormat="1" ht="15" customHeight="1">
      <c r="A182" s="272"/>
      <c r="B182" s="273"/>
      <c r="C182" s="273"/>
      <c r="D182" s="273"/>
      <c r="E182" s="273"/>
      <c r="F182" s="241"/>
      <c r="G182" s="241"/>
      <c r="H182" s="241"/>
      <c r="I182" s="241"/>
      <c r="J182" s="241"/>
      <c r="K182" s="247"/>
      <c r="L182" s="245"/>
      <c r="M182" s="245"/>
      <c r="N182" s="257"/>
      <c r="O182" s="254"/>
      <c r="P182" s="245"/>
      <c r="Q182" s="245"/>
      <c r="R182" s="246"/>
      <c r="S182" s="274"/>
      <c r="T182" s="274"/>
      <c r="U182" s="274"/>
      <c r="V182" s="275"/>
    </row>
    <row r="183" spans="1:22" s="269" customFormat="1" ht="15" customHeight="1">
      <c r="A183" s="272"/>
      <c r="B183" s="273"/>
      <c r="C183" s="273"/>
      <c r="D183" s="273"/>
      <c r="E183" s="273"/>
      <c r="F183" s="241"/>
      <c r="G183" s="241"/>
      <c r="H183" s="241"/>
      <c r="I183" s="241"/>
      <c r="J183" s="241"/>
      <c r="K183" s="247"/>
      <c r="L183" s="245"/>
      <c r="M183" s="245"/>
      <c r="N183" s="257"/>
      <c r="O183" s="254"/>
      <c r="P183" s="245"/>
      <c r="Q183" s="245"/>
      <c r="R183" s="246"/>
      <c r="S183" s="274"/>
      <c r="T183" s="274"/>
      <c r="U183" s="274"/>
      <c r="V183" s="275"/>
    </row>
    <row r="184" spans="1:22" s="269" customFormat="1" ht="15" customHeight="1">
      <c r="A184" s="272"/>
      <c r="B184" s="273"/>
      <c r="C184" s="273"/>
      <c r="D184" s="273"/>
      <c r="E184" s="273"/>
      <c r="F184" s="241"/>
      <c r="G184" s="241"/>
      <c r="H184" s="241"/>
      <c r="I184" s="241"/>
      <c r="J184" s="241"/>
      <c r="K184" s="247"/>
      <c r="L184" s="245"/>
      <c r="M184" s="245"/>
      <c r="N184" s="257"/>
      <c r="O184" s="254"/>
      <c r="P184" s="245"/>
      <c r="Q184" s="245"/>
      <c r="R184" s="246"/>
      <c r="S184" s="274"/>
      <c r="T184" s="274"/>
      <c r="U184" s="274"/>
      <c r="V184" s="275"/>
    </row>
    <row r="185" spans="1:22" s="269" customFormat="1" ht="15" customHeight="1">
      <c r="A185" s="272"/>
      <c r="B185" s="273"/>
      <c r="C185" s="273"/>
      <c r="D185" s="273"/>
      <c r="E185" s="273"/>
      <c r="F185" s="241"/>
      <c r="G185" s="241"/>
      <c r="H185" s="241"/>
      <c r="I185" s="241"/>
      <c r="J185" s="241"/>
      <c r="K185" s="247"/>
      <c r="L185" s="245"/>
      <c r="M185" s="245"/>
      <c r="N185" s="257"/>
      <c r="O185" s="254"/>
      <c r="P185" s="245"/>
      <c r="Q185" s="245"/>
      <c r="R185" s="246"/>
      <c r="S185" s="274"/>
      <c r="T185" s="274"/>
      <c r="U185" s="274"/>
      <c r="V185" s="275"/>
    </row>
    <row r="186" spans="1:22" s="269" customFormat="1" ht="15" customHeight="1">
      <c r="A186" s="272"/>
      <c r="B186" s="273"/>
      <c r="C186" s="273"/>
      <c r="D186" s="273"/>
      <c r="E186" s="273"/>
      <c r="F186" s="241"/>
      <c r="G186" s="241"/>
      <c r="H186" s="241"/>
      <c r="I186" s="241"/>
      <c r="J186" s="241"/>
      <c r="K186" s="247"/>
      <c r="L186" s="245"/>
      <c r="M186" s="245"/>
      <c r="N186" s="257"/>
      <c r="O186" s="254"/>
      <c r="P186" s="245"/>
      <c r="Q186" s="245"/>
      <c r="R186" s="246"/>
      <c r="S186" s="274"/>
      <c r="T186" s="274"/>
      <c r="U186" s="274"/>
      <c r="V186" s="275"/>
    </row>
    <row r="187" spans="1:22" s="269" customFormat="1" ht="15" customHeight="1">
      <c r="A187" s="272"/>
      <c r="B187" s="273"/>
      <c r="C187" s="273"/>
      <c r="D187" s="273"/>
      <c r="E187" s="273"/>
      <c r="F187" s="241"/>
      <c r="G187" s="241"/>
      <c r="H187" s="241"/>
      <c r="I187" s="241"/>
      <c r="J187" s="241"/>
      <c r="K187" s="247"/>
      <c r="L187" s="245"/>
      <c r="M187" s="245"/>
      <c r="N187" s="257"/>
      <c r="O187" s="254"/>
      <c r="P187" s="245"/>
      <c r="Q187" s="245"/>
      <c r="R187" s="246"/>
      <c r="S187" s="274"/>
      <c r="T187" s="274"/>
      <c r="U187" s="274"/>
      <c r="V187" s="275"/>
    </row>
    <row r="188" spans="1:22" s="269" customFormat="1" ht="15" customHeight="1">
      <c r="A188" s="272"/>
      <c r="B188" s="273"/>
      <c r="C188" s="273"/>
      <c r="D188" s="273"/>
      <c r="E188" s="273"/>
      <c r="F188" s="241"/>
      <c r="G188" s="241"/>
      <c r="H188" s="241"/>
      <c r="I188" s="241"/>
      <c r="J188" s="241"/>
      <c r="K188" s="247"/>
      <c r="L188" s="245"/>
      <c r="M188" s="245"/>
      <c r="N188" s="257"/>
      <c r="O188" s="254"/>
      <c r="P188" s="245"/>
      <c r="Q188" s="245"/>
      <c r="R188" s="246"/>
      <c r="S188" s="274"/>
      <c r="T188" s="274"/>
      <c r="U188" s="274"/>
      <c r="V188" s="275"/>
    </row>
    <row r="189" spans="1:22" s="269" customFormat="1" ht="15" customHeight="1">
      <c r="A189" s="272"/>
      <c r="B189" s="273"/>
      <c r="C189" s="273"/>
      <c r="D189" s="273"/>
      <c r="E189" s="273"/>
      <c r="F189" s="241"/>
      <c r="G189" s="241"/>
      <c r="H189" s="241"/>
      <c r="I189" s="241"/>
      <c r="J189" s="241"/>
      <c r="K189" s="247"/>
      <c r="L189" s="245"/>
      <c r="M189" s="245"/>
      <c r="N189" s="257"/>
      <c r="O189" s="254"/>
      <c r="P189" s="245"/>
      <c r="Q189" s="245"/>
      <c r="R189" s="246"/>
      <c r="S189" s="274"/>
      <c r="T189" s="274"/>
      <c r="U189" s="274"/>
      <c r="V189" s="275"/>
    </row>
    <row r="190" spans="1:22" s="269" customFormat="1" ht="15" customHeight="1">
      <c r="A190" s="272"/>
      <c r="B190" s="273"/>
      <c r="C190" s="273"/>
      <c r="D190" s="273"/>
      <c r="E190" s="273"/>
      <c r="F190" s="241"/>
      <c r="G190" s="241"/>
      <c r="H190" s="241"/>
      <c r="I190" s="241"/>
      <c r="J190" s="241"/>
      <c r="K190" s="247"/>
      <c r="L190" s="245"/>
      <c r="M190" s="245"/>
      <c r="N190" s="257"/>
      <c r="O190" s="254"/>
      <c r="P190" s="245"/>
      <c r="Q190" s="245"/>
      <c r="R190" s="246"/>
      <c r="S190" s="274"/>
      <c r="T190" s="274"/>
      <c r="U190" s="274"/>
      <c r="V190" s="275"/>
    </row>
    <row r="191" spans="1:22" s="269" customFormat="1" ht="15" customHeight="1">
      <c r="A191" s="272"/>
      <c r="B191" s="273"/>
      <c r="C191" s="273"/>
      <c r="D191" s="273"/>
      <c r="E191" s="273"/>
      <c r="F191" s="241"/>
      <c r="G191" s="241"/>
      <c r="H191" s="241"/>
      <c r="I191" s="241"/>
      <c r="J191" s="241"/>
      <c r="K191" s="247"/>
      <c r="L191" s="245"/>
      <c r="M191" s="245"/>
      <c r="N191" s="257"/>
      <c r="O191" s="254"/>
      <c r="P191" s="245"/>
      <c r="Q191" s="245"/>
      <c r="R191" s="246"/>
      <c r="S191" s="274"/>
      <c r="T191" s="274"/>
      <c r="U191" s="274"/>
      <c r="V191" s="275"/>
    </row>
    <row r="192" spans="1:22" s="269" customFormat="1" ht="15" customHeight="1">
      <c r="A192" s="272"/>
      <c r="B192" s="273"/>
      <c r="C192" s="273"/>
      <c r="D192" s="273"/>
      <c r="E192" s="273"/>
      <c r="F192" s="241"/>
      <c r="G192" s="241"/>
      <c r="H192" s="241"/>
      <c r="I192" s="241"/>
      <c r="J192" s="241"/>
      <c r="K192" s="247"/>
      <c r="L192" s="245"/>
      <c r="M192" s="245"/>
      <c r="N192" s="257"/>
      <c r="O192" s="254"/>
      <c r="P192" s="245"/>
      <c r="Q192" s="245"/>
      <c r="R192" s="246"/>
      <c r="S192" s="274"/>
      <c r="T192" s="274"/>
      <c r="U192" s="274"/>
      <c r="V192" s="275"/>
    </row>
    <row r="193" spans="1:22" s="269" customFormat="1" ht="15" customHeight="1">
      <c r="A193" s="272"/>
      <c r="B193" s="273"/>
      <c r="C193" s="273"/>
      <c r="D193" s="273"/>
      <c r="E193" s="273"/>
      <c r="F193" s="241"/>
      <c r="G193" s="241"/>
      <c r="H193" s="241"/>
      <c r="I193" s="241"/>
      <c r="J193" s="241"/>
      <c r="K193" s="247"/>
      <c r="L193" s="245"/>
      <c r="M193" s="245"/>
      <c r="N193" s="257"/>
      <c r="O193" s="254"/>
      <c r="P193" s="245"/>
      <c r="Q193" s="245"/>
      <c r="R193" s="246"/>
      <c r="S193" s="274"/>
      <c r="T193" s="274"/>
      <c r="U193" s="274"/>
      <c r="V193" s="275"/>
    </row>
    <row r="194" spans="1:22" s="269" customFormat="1" ht="15" customHeight="1">
      <c r="A194" s="272"/>
      <c r="B194" s="273"/>
      <c r="C194" s="273"/>
      <c r="D194" s="273"/>
      <c r="E194" s="273"/>
      <c r="F194" s="241"/>
      <c r="G194" s="241"/>
      <c r="H194" s="241"/>
      <c r="I194" s="241"/>
      <c r="J194" s="241"/>
      <c r="K194" s="247"/>
      <c r="L194" s="245"/>
      <c r="M194" s="245"/>
      <c r="N194" s="257"/>
      <c r="O194" s="254"/>
      <c r="P194" s="245"/>
      <c r="Q194" s="245"/>
      <c r="R194" s="246"/>
      <c r="S194" s="274"/>
      <c r="T194" s="274"/>
      <c r="U194" s="274"/>
      <c r="V194" s="275"/>
    </row>
    <row r="195" spans="1:22" s="269" customFormat="1" ht="15" customHeight="1">
      <c r="A195" s="272"/>
      <c r="B195" s="273"/>
      <c r="C195" s="273"/>
      <c r="D195" s="273"/>
      <c r="E195" s="273"/>
      <c r="F195" s="241"/>
      <c r="G195" s="241"/>
      <c r="H195" s="241"/>
      <c r="I195" s="241"/>
      <c r="J195" s="241"/>
      <c r="K195" s="247"/>
      <c r="L195" s="245"/>
      <c r="M195" s="245"/>
      <c r="N195" s="257"/>
      <c r="O195" s="254"/>
      <c r="P195" s="245"/>
      <c r="Q195" s="245"/>
      <c r="R195" s="246"/>
      <c r="S195" s="274"/>
      <c r="T195" s="274"/>
      <c r="U195" s="274"/>
      <c r="V195" s="275"/>
    </row>
    <row r="196" spans="1:22" s="269" customFormat="1" ht="15" customHeight="1">
      <c r="A196" s="272"/>
      <c r="B196" s="273"/>
      <c r="C196" s="273"/>
      <c r="D196" s="273"/>
      <c r="E196" s="273"/>
      <c r="F196" s="241"/>
      <c r="G196" s="241"/>
      <c r="H196" s="241"/>
      <c r="I196" s="241"/>
      <c r="J196" s="241"/>
      <c r="K196" s="247"/>
      <c r="L196" s="245"/>
      <c r="M196" s="245"/>
      <c r="N196" s="257"/>
      <c r="O196" s="254"/>
      <c r="P196" s="245"/>
      <c r="Q196" s="245"/>
      <c r="R196" s="246"/>
      <c r="S196" s="274"/>
      <c r="T196" s="274"/>
      <c r="U196" s="274"/>
      <c r="V196" s="275"/>
    </row>
    <row r="197" spans="1:22" s="269" customFormat="1" ht="15" customHeight="1">
      <c r="A197" s="272"/>
      <c r="B197" s="273"/>
      <c r="C197" s="273"/>
      <c r="D197" s="273"/>
      <c r="E197" s="273"/>
      <c r="F197" s="241"/>
      <c r="G197" s="241"/>
      <c r="H197" s="241"/>
      <c r="I197" s="241"/>
      <c r="J197" s="241"/>
      <c r="K197" s="247"/>
      <c r="L197" s="245"/>
      <c r="M197" s="245"/>
      <c r="N197" s="257"/>
      <c r="O197" s="254"/>
      <c r="P197" s="245"/>
      <c r="Q197" s="245"/>
      <c r="R197" s="246"/>
      <c r="S197" s="274"/>
      <c r="T197" s="274"/>
      <c r="U197" s="274"/>
      <c r="V197" s="275"/>
    </row>
    <row r="198" spans="1:22" s="269" customFormat="1" ht="15" customHeight="1">
      <c r="A198" s="272"/>
      <c r="B198" s="273"/>
      <c r="C198" s="273"/>
      <c r="D198" s="273"/>
      <c r="E198" s="273"/>
      <c r="F198" s="241"/>
      <c r="G198" s="241"/>
      <c r="H198" s="241"/>
      <c r="I198" s="241"/>
      <c r="J198" s="241"/>
      <c r="K198" s="247"/>
      <c r="L198" s="245"/>
      <c r="M198" s="245"/>
      <c r="N198" s="257"/>
      <c r="O198" s="254"/>
      <c r="P198" s="245"/>
      <c r="Q198" s="245"/>
      <c r="R198" s="246"/>
      <c r="S198" s="274"/>
      <c r="T198" s="274"/>
      <c r="U198" s="274"/>
      <c r="V198" s="275"/>
    </row>
    <row r="199" spans="1:22" s="269" customFormat="1" ht="15" customHeight="1">
      <c r="A199" s="272"/>
      <c r="B199" s="273"/>
      <c r="C199" s="273"/>
      <c r="D199" s="273"/>
      <c r="E199" s="273"/>
      <c r="F199" s="241"/>
      <c r="G199" s="241"/>
      <c r="H199" s="241"/>
      <c r="I199" s="241"/>
      <c r="J199" s="241"/>
      <c r="K199" s="247"/>
      <c r="L199" s="245"/>
      <c r="M199" s="245"/>
      <c r="N199" s="257"/>
      <c r="O199" s="254"/>
      <c r="P199" s="245"/>
      <c r="Q199" s="245"/>
      <c r="R199" s="246"/>
      <c r="S199" s="274"/>
      <c r="T199" s="274"/>
      <c r="U199" s="274"/>
      <c r="V199" s="275"/>
    </row>
    <row r="200" spans="1:22" s="269" customFormat="1" ht="15" customHeight="1">
      <c r="A200" s="272"/>
      <c r="B200" s="273"/>
      <c r="C200" s="273"/>
      <c r="D200" s="273"/>
      <c r="E200" s="273"/>
      <c r="F200" s="241"/>
      <c r="G200" s="241"/>
      <c r="H200" s="241"/>
      <c r="I200" s="241"/>
      <c r="J200" s="241"/>
      <c r="K200" s="247"/>
      <c r="L200" s="245"/>
      <c r="M200" s="245"/>
      <c r="N200" s="257"/>
      <c r="O200" s="254"/>
      <c r="P200" s="245"/>
      <c r="Q200" s="245"/>
      <c r="R200" s="246"/>
      <c r="S200" s="274"/>
      <c r="T200" s="274"/>
      <c r="U200" s="274"/>
      <c r="V200" s="275"/>
    </row>
    <row r="201" spans="1:22" s="269" customFormat="1" ht="15" customHeight="1">
      <c r="A201" s="272"/>
      <c r="B201" s="273"/>
      <c r="C201" s="273"/>
      <c r="D201" s="273"/>
      <c r="E201" s="273"/>
      <c r="F201" s="241"/>
      <c r="G201" s="241"/>
      <c r="H201" s="241"/>
      <c r="I201" s="241"/>
      <c r="J201" s="241"/>
      <c r="K201" s="247"/>
      <c r="L201" s="245"/>
      <c r="M201" s="245"/>
      <c r="N201" s="257"/>
      <c r="O201" s="254"/>
      <c r="P201" s="245"/>
      <c r="Q201" s="245"/>
      <c r="R201" s="246"/>
      <c r="S201" s="274"/>
      <c r="T201" s="274"/>
      <c r="U201" s="274"/>
      <c r="V201" s="275"/>
    </row>
    <row r="202" spans="1:22" s="269" customFormat="1" ht="15" customHeight="1">
      <c r="A202" s="272"/>
      <c r="B202" s="273"/>
      <c r="C202" s="273"/>
      <c r="D202" s="273"/>
      <c r="E202" s="273"/>
      <c r="F202" s="241"/>
      <c r="G202" s="241"/>
      <c r="H202" s="241"/>
      <c r="I202" s="241"/>
      <c r="J202" s="241"/>
      <c r="K202" s="247"/>
      <c r="L202" s="245"/>
      <c r="M202" s="245"/>
      <c r="N202" s="257"/>
      <c r="O202" s="254"/>
      <c r="P202" s="245"/>
      <c r="Q202" s="245"/>
      <c r="R202" s="246"/>
      <c r="S202" s="274"/>
      <c r="T202" s="274"/>
      <c r="U202" s="274"/>
      <c r="V202" s="275"/>
    </row>
    <row r="203" spans="1:22" s="269" customFormat="1" ht="15" customHeight="1">
      <c r="A203" s="272"/>
      <c r="B203" s="273"/>
      <c r="C203" s="273"/>
      <c r="D203" s="273"/>
      <c r="E203" s="273"/>
      <c r="F203" s="241"/>
      <c r="G203" s="241"/>
      <c r="H203" s="241"/>
      <c r="I203" s="241"/>
      <c r="J203" s="241"/>
      <c r="K203" s="247"/>
      <c r="L203" s="245"/>
      <c r="M203" s="245"/>
      <c r="N203" s="257"/>
      <c r="O203" s="254"/>
      <c r="P203" s="245"/>
      <c r="Q203" s="245"/>
      <c r="R203" s="246"/>
      <c r="S203" s="274"/>
      <c r="T203" s="274"/>
      <c r="U203" s="274"/>
      <c r="V203" s="275"/>
    </row>
    <row r="204" spans="1:22" s="269" customFormat="1" ht="15" customHeight="1">
      <c r="A204" s="272"/>
      <c r="B204" s="273"/>
      <c r="C204" s="273"/>
      <c r="D204" s="273"/>
      <c r="E204" s="273"/>
      <c r="F204" s="241"/>
      <c r="G204" s="241"/>
      <c r="H204" s="241"/>
      <c r="I204" s="241"/>
      <c r="J204" s="241"/>
      <c r="K204" s="247"/>
      <c r="L204" s="245"/>
      <c r="M204" s="245"/>
      <c r="N204" s="257"/>
      <c r="O204" s="254"/>
      <c r="P204" s="245"/>
      <c r="Q204" s="245"/>
      <c r="R204" s="246"/>
      <c r="S204" s="274"/>
      <c r="T204" s="274"/>
      <c r="U204" s="274"/>
      <c r="V204" s="275"/>
    </row>
    <row r="205" spans="1:22" s="269" customFormat="1" ht="15" customHeight="1">
      <c r="A205" s="272"/>
      <c r="B205" s="273"/>
      <c r="C205" s="273"/>
      <c r="D205" s="273"/>
      <c r="E205" s="273"/>
      <c r="F205" s="241"/>
      <c r="G205" s="241"/>
      <c r="H205" s="241"/>
      <c r="I205" s="241"/>
      <c r="J205" s="241"/>
      <c r="K205" s="247"/>
      <c r="L205" s="245"/>
      <c r="M205" s="245"/>
      <c r="N205" s="257"/>
      <c r="O205" s="254"/>
      <c r="P205" s="245"/>
      <c r="Q205" s="245"/>
      <c r="R205" s="246"/>
      <c r="S205" s="274"/>
      <c r="T205" s="274"/>
      <c r="U205" s="274"/>
      <c r="V205" s="275"/>
    </row>
    <row r="206" spans="1:22" s="269" customFormat="1" ht="15" customHeight="1">
      <c r="A206" s="272"/>
      <c r="B206" s="273"/>
      <c r="C206" s="273"/>
      <c r="D206" s="273"/>
      <c r="E206" s="273"/>
      <c r="F206" s="241"/>
      <c r="G206" s="241"/>
      <c r="H206" s="241"/>
      <c r="I206" s="241"/>
      <c r="J206" s="241"/>
      <c r="K206" s="247"/>
      <c r="L206" s="245"/>
      <c r="M206" s="245"/>
      <c r="N206" s="257"/>
      <c r="O206" s="254"/>
      <c r="P206" s="245"/>
      <c r="Q206" s="245"/>
      <c r="R206" s="246"/>
      <c r="S206" s="274"/>
      <c r="T206" s="274"/>
      <c r="U206" s="274"/>
      <c r="V206" s="275"/>
    </row>
    <row r="207" spans="1:22" s="269" customFormat="1" ht="15" customHeight="1">
      <c r="A207" s="272"/>
      <c r="B207" s="273"/>
      <c r="C207" s="273"/>
      <c r="D207" s="273"/>
      <c r="E207" s="273"/>
      <c r="F207" s="241"/>
      <c r="G207" s="241"/>
      <c r="H207" s="241"/>
      <c r="I207" s="241"/>
      <c r="J207" s="241"/>
      <c r="K207" s="247"/>
      <c r="L207" s="245"/>
      <c r="M207" s="245"/>
      <c r="N207" s="257"/>
      <c r="O207" s="254"/>
      <c r="P207" s="245"/>
      <c r="Q207" s="245"/>
      <c r="R207" s="246"/>
      <c r="S207" s="274"/>
      <c r="T207" s="274"/>
      <c r="U207" s="274"/>
      <c r="V207" s="275"/>
    </row>
    <row r="208" spans="1:22" s="269" customFormat="1" ht="15" customHeight="1">
      <c r="A208" s="272"/>
      <c r="B208" s="273"/>
      <c r="C208" s="273"/>
      <c r="D208" s="273"/>
      <c r="E208" s="273"/>
      <c r="F208" s="241"/>
      <c r="G208" s="241"/>
      <c r="H208" s="241"/>
      <c r="I208" s="241"/>
      <c r="J208" s="241"/>
      <c r="K208" s="247"/>
      <c r="L208" s="245"/>
      <c r="M208" s="245"/>
      <c r="N208" s="257"/>
      <c r="O208" s="254"/>
      <c r="P208" s="245"/>
      <c r="Q208" s="245"/>
      <c r="R208" s="246"/>
      <c r="S208" s="274"/>
      <c r="T208" s="274"/>
      <c r="U208" s="274"/>
      <c r="V208" s="275"/>
    </row>
    <row r="209" spans="1:22" s="269" customFormat="1" ht="15" customHeight="1">
      <c r="A209" s="272"/>
      <c r="B209" s="273"/>
      <c r="C209" s="273"/>
      <c r="D209" s="273"/>
      <c r="E209" s="273"/>
      <c r="F209" s="241"/>
      <c r="G209" s="241"/>
      <c r="H209" s="241"/>
      <c r="I209" s="241"/>
      <c r="J209" s="241"/>
      <c r="K209" s="247"/>
      <c r="L209" s="245"/>
      <c r="M209" s="245"/>
      <c r="N209" s="257"/>
      <c r="O209" s="254"/>
      <c r="P209" s="245"/>
      <c r="Q209" s="245"/>
      <c r="R209" s="246"/>
      <c r="S209" s="274"/>
      <c r="T209" s="274"/>
      <c r="U209" s="274"/>
      <c r="V209" s="275"/>
    </row>
    <row r="210" spans="1:22" s="269" customFormat="1" ht="15" customHeight="1">
      <c r="A210" s="272"/>
      <c r="B210" s="273"/>
      <c r="C210" s="273"/>
      <c r="D210" s="273"/>
      <c r="E210" s="273"/>
      <c r="F210" s="241"/>
      <c r="G210" s="241"/>
      <c r="H210" s="241"/>
      <c r="I210" s="241"/>
      <c r="J210" s="241"/>
      <c r="K210" s="247"/>
      <c r="L210" s="245"/>
      <c r="M210" s="245"/>
      <c r="N210" s="257"/>
      <c r="O210" s="254"/>
      <c r="P210" s="245"/>
      <c r="Q210" s="245"/>
      <c r="R210" s="246"/>
      <c r="S210" s="274"/>
      <c r="T210" s="274"/>
      <c r="U210" s="274"/>
      <c r="V210" s="275"/>
    </row>
    <row r="211" spans="1:22" s="269" customFormat="1" ht="15" customHeight="1">
      <c r="A211" s="272"/>
      <c r="B211" s="273"/>
      <c r="C211" s="273"/>
      <c r="D211" s="273"/>
      <c r="E211" s="273"/>
      <c r="F211" s="241"/>
      <c r="G211" s="241"/>
      <c r="H211" s="241"/>
      <c r="I211" s="241"/>
      <c r="J211" s="241"/>
      <c r="K211" s="247"/>
      <c r="L211" s="245"/>
      <c r="M211" s="245"/>
      <c r="N211" s="257"/>
      <c r="O211" s="254"/>
      <c r="P211" s="245"/>
      <c r="Q211" s="245"/>
      <c r="R211" s="246"/>
      <c r="S211" s="274"/>
      <c r="T211" s="274"/>
      <c r="U211" s="274"/>
      <c r="V211" s="275"/>
    </row>
    <row r="212" spans="1:22" s="269" customFormat="1" ht="15" customHeight="1">
      <c r="A212" s="272"/>
      <c r="B212" s="273"/>
      <c r="C212" s="273"/>
      <c r="D212" s="273"/>
      <c r="E212" s="273"/>
      <c r="F212" s="241"/>
      <c r="G212" s="241"/>
      <c r="H212" s="241"/>
      <c r="I212" s="241"/>
      <c r="J212" s="241"/>
      <c r="K212" s="247"/>
      <c r="L212" s="245"/>
      <c r="M212" s="245"/>
      <c r="N212" s="257"/>
      <c r="O212" s="254"/>
      <c r="P212" s="245"/>
      <c r="Q212" s="245"/>
      <c r="R212" s="246"/>
      <c r="S212" s="274"/>
      <c r="T212" s="274"/>
      <c r="U212" s="274"/>
      <c r="V212" s="275"/>
    </row>
    <row r="213" spans="1:22" s="269" customFormat="1" ht="15" customHeight="1">
      <c r="A213" s="272"/>
      <c r="B213" s="273"/>
      <c r="C213" s="273"/>
      <c r="D213" s="273"/>
      <c r="E213" s="273"/>
      <c r="F213" s="241"/>
      <c r="G213" s="241"/>
      <c r="H213" s="241"/>
      <c r="I213" s="241"/>
      <c r="J213" s="241"/>
      <c r="K213" s="247"/>
      <c r="L213" s="245"/>
      <c r="M213" s="245"/>
      <c r="N213" s="257"/>
      <c r="O213" s="254"/>
      <c r="P213" s="245"/>
      <c r="Q213" s="245"/>
      <c r="R213" s="246"/>
      <c r="S213" s="274"/>
      <c r="T213" s="274"/>
      <c r="U213" s="274"/>
      <c r="V213" s="275"/>
    </row>
    <row r="214" spans="1:22" s="269" customFormat="1" ht="15" customHeight="1">
      <c r="A214" s="272"/>
      <c r="B214" s="273"/>
      <c r="C214" s="273"/>
      <c r="D214" s="273"/>
      <c r="E214" s="273"/>
      <c r="F214" s="241"/>
      <c r="G214" s="241"/>
      <c r="H214" s="241"/>
      <c r="I214" s="241"/>
      <c r="J214" s="241"/>
      <c r="K214" s="247"/>
      <c r="L214" s="245"/>
      <c r="M214" s="245"/>
      <c r="N214" s="257"/>
      <c r="O214" s="254"/>
      <c r="P214" s="245"/>
      <c r="Q214" s="245"/>
      <c r="R214" s="246"/>
      <c r="S214" s="274"/>
      <c r="T214" s="274"/>
      <c r="U214" s="274"/>
      <c r="V214" s="275"/>
    </row>
    <row r="215" spans="1:22" s="269" customFormat="1" ht="15" customHeight="1">
      <c r="A215" s="272"/>
      <c r="B215" s="273"/>
      <c r="C215" s="273"/>
      <c r="D215" s="273"/>
      <c r="E215" s="273"/>
      <c r="F215" s="241"/>
      <c r="G215" s="241"/>
      <c r="H215" s="241"/>
      <c r="I215" s="241"/>
      <c r="J215" s="241"/>
      <c r="K215" s="247"/>
      <c r="L215" s="245"/>
      <c r="M215" s="245"/>
      <c r="N215" s="257"/>
      <c r="O215" s="254"/>
      <c r="P215" s="245"/>
      <c r="Q215" s="245"/>
      <c r="R215" s="246"/>
      <c r="S215" s="274"/>
      <c r="T215" s="274"/>
      <c r="U215" s="274"/>
      <c r="V215" s="275"/>
    </row>
    <row r="216" spans="1:22" s="269" customFormat="1" ht="15" customHeight="1">
      <c r="A216" s="272"/>
      <c r="B216" s="273"/>
      <c r="C216" s="273"/>
      <c r="D216" s="273"/>
      <c r="E216" s="273"/>
      <c r="F216" s="241"/>
      <c r="G216" s="241"/>
      <c r="H216" s="241"/>
      <c r="I216" s="241"/>
      <c r="J216" s="241"/>
      <c r="K216" s="247"/>
      <c r="L216" s="245"/>
      <c r="M216" s="245"/>
      <c r="N216" s="257"/>
      <c r="O216" s="254"/>
      <c r="P216" s="245"/>
      <c r="Q216" s="245"/>
      <c r="R216" s="246"/>
      <c r="S216" s="274"/>
      <c r="T216" s="274"/>
      <c r="U216" s="274"/>
      <c r="V216" s="275"/>
    </row>
    <row r="217" spans="1:22" s="269" customFormat="1" ht="15" customHeight="1">
      <c r="A217" s="272"/>
      <c r="B217" s="273"/>
      <c r="C217" s="273"/>
      <c r="D217" s="273"/>
      <c r="E217" s="273"/>
      <c r="F217" s="241"/>
      <c r="G217" s="241"/>
      <c r="H217" s="241"/>
      <c r="I217" s="241"/>
      <c r="J217" s="241"/>
      <c r="K217" s="247"/>
      <c r="L217" s="245"/>
      <c r="M217" s="245"/>
      <c r="N217" s="257"/>
      <c r="O217" s="254"/>
      <c r="P217" s="245"/>
      <c r="Q217" s="245"/>
      <c r="R217" s="246"/>
      <c r="S217" s="274"/>
      <c r="T217" s="274"/>
      <c r="U217" s="274"/>
      <c r="V217" s="275"/>
    </row>
    <row r="218" spans="1:22" s="269" customFormat="1" ht="15" customHeight="1">
      <c r="A218" s="272"/>
      <c r="B218" s="273"/>
      <c r="C218" s="273"/>
      <c r="D218" s="273"/>
      <c r="E218" s="273"/>
      <c r="F218" s="241"/>
      <c r="G218" s="241"/>
      <c r="H218" s="241"/>
      <c r="I218" s="241"/>
      <c r="J218" s="241"/>
      <c r="K218" s="247"/>
      <c r="L218" s="245"/>
      <c r="M218" s="245"/>
      <c r="N218" s="257"/>
      <c r="O218" s="254"/>
      <c r="P218" s="245"/>
      <c r="Q218" s="245"/>
      <c r="R218" s="246"/>
      <c r="S218" s="274"/>
      <c r="T218" s="274"/>
      <c r="U218" s="274"/>
      <c r="V218" s="275"/>
    </row>
    <row r="219" spans="1:22" s="269" customFormat="1" ht="15" customHeight="1">
      <c r="A219" s="272"/>
      <c r="B219" s="273"/>
      <c r="C219" s="273"/>
      <c r="D219" s="273"/>
      <c r="E219" s="273"/>
      <c r="F219" s="241"/>
      <c r="G219" s="241"/>
      <c r="H219" s="241"/>
      <c r="I219" s="241"/>
      <c r="J219" s="241"/>
      <c r="K219" s="247"/>
      <c r="L219" s="245"/>
      <c r="M219" s="245"/>
      <c r="N219" s="257"/>
      <c r="O219" s="254"/>
      <c r="P219" s="245"/>
      <c r="Q219" s="245"/>
      <c r="R219" s="246"/>
      <c r="S219" s="274"/>
      <c r="T219" s="274"/>
      <c r="U219" s="274"/>
      <c r="V219" s="275"/>
    </row>
    <row r="220" spans="1:22" s="269" customFormat="1" ht="15" customHeight="1">
      <c r="A220" s="272"/>
      <c r="B220" s="273"/>
      <c r="C220" s="273"/>
      <c r="D220" s="273"/>
      <c r="E220" s="273"/>
      <c r="F220" s="241"/>
      <c r="G220" s="241"/>
      <c r="H220" s="241"/>
      <c r="I220" s="241"/>
      <c r="J220" s="241"/>
      <c r="K220" s="247"/>
      <c r="L220" s="245"/>
      <c r="M220" s="245"/>
      <c r="N220" s="257"/>
      <c r="O220" s="254"/>
      <c r="P220" s="245"/>
      <c r="Q220" s="245"/>
      <c r="R220" s="246"/>
      <c r="S220" s="274"/>
      <c r="T220" s="274"/>
      <c r="U220" s="274"/>
      <c r="V220" s="275"/>
    </row>
    <row r="221" spans="1:22" s="269" customFormat="1" ht="15" customHeight="1">
      <c r="A221" s="272"/>
      <c r="B221" s="273"/>
      <c r="C221" s="273"/>
      <c r="D221" s="273"/>
      <c r="E221" s="273"/>
      <c r="F221" s="241"/>
      <c r="G221" s="241"/>
      <c r="H221" s="241"/>
      <c r="I221" s="241"/>
      <c r="J221" s="241"/>
      <c r="K221" s="247"/>
      <c r="L221" s="245"/>
      <c r="M221" s="245"/>
      <c r="N221" s="257"/>
      <c r="O221" s="254"/>
      <c r="P221" s="245"/>
      <c r="Q221" s="245"/>
      <c r="R221" s="246"/>
      <c r="S221" s="274"/>
      <c r="T221" s="274"/>
      <c r="U221" s="274"/>
      <c r="V221" s="275"/>
    </row>
    <row r="222" spans="1:22" s="269" customFormat="1" ht="15" customHeight="1">
      <c r="A222" s="272"/>
      <c r="B222" s="273"/>
      <c r="C222" s="273"/>
      <c r="D222" s="273"/>
      <c r="E222" s="273"/>
      <c r="F222" s="241"/>
      <c r="G222" s="241"/>
      <c r="H222" s="241"/>
      <c r="I222" s="241"/>
      <c r="J222" s="241"/>
      <c r="K222" s="247"/>
      <c r="L222" s="245"/>
      <c r="M222" s="245"/>
      <c r="N222" s="257"/>
      <c r="O222" s="254"/>
      <c r="P222" s="245"/>
      <c r="Q222" s="245"/>
      <c r="R222" s="246"/>
      <c r="S222" s="274"/>
      <c r="T222" s="274"/>
      <c r="U222" s="274"/>
      <c r="V222" s="275"/>
    </row>
    <row r="223" spans="1:22" s="269" customFormat="1" ht="15" customHeight="1">
      <c r="A223" s="272"/>
      <c r="B223" s="273"/>
      <c r="C223" s="273"/>
      <c r="D223" s="273"/>
      <c r="E223" s="273"/>
      <c r="F223" s="241"/>
      <c r="G223" s="241"/>
      <c r="H223" s="241"/>
      <c r="I223" s="241"/>
      <c r="J223" s="241"/>
      <c r="K223" s="247"/>
      <c r="L223" s="245"/>
      <c r="M223" s="245"/>
      <c r="N223" s="257"/>
      <c r="O223" s="254"/>
      <c r="P223" s="245"/>
      <c r="Q223" s="245"/>
      <c r="R223" s="246"/>
      <c r="S223" s="274"/>
      <c r="T223" s="274"/>
      <c r="U223" s="274"/>
      <c r="V223" s="275"/>
    </row>
    <row r="224" spans="1:22" s="269" customFormat="1" ht="15" customHeight="1">
      <c r="A224" s="272"/>
      <c r="B224" s="273"/>
      <c r="C224" s="273"/>
      <c r="D224" s="273"/>
      <c r="E224" s="273"/>
      <c r="F224" s="241"/>
      <c r="G224" s="241"/>
      <c r="H224" s="241"/>
      <c r="I224" s="241"/>
      <c r="J224" s="241"/>
      <c r="K224" s="247"/>
      <c r="L224" s="245"/>
      <c r="M224" s="245"/>
      <c r="N224" s="257"/>
      <c r="O224" s="254"/>
      <c r="P224" s="245"/>
      <c r="Q224" s="245"/>
      <c r="R224" s="246"/>
      <c r="S224" s="274"/>
      <c r="T224" s="274"/>
      <c r="U224" s="274"/>
      <c r="V224" s="275"/>
    </row>
    <row r="225" spans="1:22" s="269" customFormat="1" ht="15" customHeight="1">
      <c r="A225" s="272"/>
      <c r="B225" s="273"/>
      <c r="C225" s="273"/>
      <c r="D225" s="273"/>
      <c r="E225" s="273"/>
      <c r="F225" s="241"/>
      <c r="G225" s="241"/>
      <c r="H225" s="241"/>
      <c r="I225" s="241"/>
      <c r="J225" s="241"/>
      <c r="K225" s="247"/>
      <c r="L225" s="245"/>
      <c r="M225" s="245"/>
      <c r="N225" s="257"/>
      <c r="O225" s="254"/>
      <c r="P225" s="245"/>
      <c r="Q225" s="245"/>
      <c r="R225" s="246"/>
      <c r="S225" s="274"/>
      <c r="T225" s="274"/>
      <c r="U225" s="274"/>
      <c r="V225" s="275"/>
    </row>
    <row r="226" spans="1:22" s="269" customFormat="1" ht="15" customHeight="1">
      <c r="A226" s="272"/>
      <c r="B226" s="273"/>
      <c r="C226" s="273"/>
      <c r="D226" s="273"/>
      <c r="E226" s="273"/>
      <c r="F226" s="241"/>
      <c r="G226" s="241"/>
      <c r="H226" s="241"/>
      <c r="I226" s="241"/>
      <c r="J226" s="241"/>
      <c r="K226" s="247"/>
      <c r="L226" s="245"/>
      <c r="M226" s="245"/>
      <c r="N226" s="257"/>
      <c r="O226" s="254"/>
      <c r="P226" s="245"/>
      <c r="Q226" s="245"/>
      <c r="R226" s="246"/>
      <c r="S226" s="274"/>
      <c r="T226" s="274"/>
      <c r="U226" s="274"/>
      <c r="V226" s="275"/>
    </row>
    <row r="227" spans="1:22" s="269" customFormat="1" ht="15" customHeight="1">
      <c r="A227" s="272"/>
      <c r="B227" s="273"/>
      <c r="C227" s="273"/>
      <c r="D227" s="273"/>
      <c r="E227" s="273"/>
      <c r="F227" s="241"/>
      <c r="G227" s="241"/>
      <c r="H227" s="241"/>
      <c r="I227" s="241"/>
      <c r="J227" s="241"/>
      <c r="K227" s="247"/>
      <c r="L227" s="245"/>
      <c r="M227" s="245"/>
      <c r="N227" s="257"/>
      <c r="O227" s="254"/>
      <c r="P227" s="245"/>
      <c r="Q227" s="245"/>
      <c r="R227" s="246"/>
      <c r="S227" s="274"/>
      <c r="T227" s="274"/>
      <c r="U227" s="274"/>
      <c r="V227" s="275"/>
    </row>
    <row r="228" spans="1:22" s="269" customFormat="1" ht="15" customHeight="1">
      <c r="A228" s="272"/>
      <c r="B228" s="273"/>
      <c r="C228" s="273"/>
      <c r="D228" s="273"/>
      <c r="E228" s="273"/>
      <c r="F228" s="241"/>
      <c r="G228" s="241"/>
      <c r="H228" s="241"/>
      <c r="I228" s="241"/>
      <c r="J228" s="241"/>
      <c r="K228" s="247"/>
      <c r="L228" s="245"/>
      <c r="M228" s="245"/>
      <c r="N228" s="257"/>
      <c r="O228" s="254"/>
      <c r="P228" s="245"/>
      <c r="Q228" s="245"/>
      <c r="R228" s="246"/>
      <c r="S228" s="274"/>
      <c r="T228" s="274"/>
      <c r="U228" s="274"/>
      <c r="V228" s="275"/>
    </row>
    <row r="229" spans="1:22" s="269" customFormat="1" ht="15" customHeight="1">
      <c r="A229" s="272"/>
      <c r="B229" s="273"/>
      <c r="C229" s="273"/>
      <c r="D229" s="273"/>
      <c r="E229" s="273"/>
      <c r="F229" s="241"/>
      <c r="G229" s="241"/>
      <c r="H229" s="241"/>
      <c r="I229" s="241"/>
      <c r="J229" s="241"/>
      <c r="K229" s="247"/>
      <c r="L229" s="245"/>
      <c r="M229" s="245"/>
      <c r="N229" s="257"/>
      <c r="O229" s="254"/>
      <c r="P229" s="245"/>
      <c r="Q229" s="245"/>
      <c r="R229" s="246"/>
      <c r="S229" s="274"/>
      <c r="T229" s="274"/>
      <c r="U229" s="274"/>
      <c r="V229" s="275"/>
    </row>
    <row r="230" spans="1:22" s="269" customFormat="1" ht="15" customHeight="1">
      <c r="A230" s="272"/>
      <c r="B230" s="273"/>
      <c r="C230" s="273"/>
      <c r="D230" s="273"/>
      <c r="E230" s="273"/>
      <c r="F230" s="241"/>
      <c r="G230" s="241"/>
      <c r="H230" s="241"/>
      <c r="I230" s="241"/>
      <c r="J230" s="241"/>
      <c r="K230" s="247"/>
      <c r="L230" s="245"/>
      <c r="M230" s="245"/>
      <c r="N230" s="257"/>
      <c r="O230" s="254"/>
      <c r="P230" s="245"/>
      <c r="Q230" s="245"/>
      <c r="R230" s="246"/>
      <c r="S230" s="274"/>
      <c r="T230" s="274"/>
      <c r="U230" s="274"/>
      <c r="V230" s="275"/>
    </row>
    <row r="231" spans="1:22" s="269" customFormat="1" ht="15" customHeight="1">
      <c r="A231" s="272"/>
      <c r="B231" s="273"/>
      <c r="C231" s="273"/>
      <c r="D231" s="273"/>
      <c r="E231" s="273"/>
      <c r="F231" s="241"/>
      <c r="G231" s="241"/>
      <c r="H231" s="241"/>
      <c r="I231" s="241"/>
      <c r="J231" s="241"/>
      <c r="K231" s="247"/>
      <c r="L231" s="245"/>
      <c r="M231" s="245"/>
      <c r="N231" s="257"/>
      <c r="O231" s="254"/>
      <c r="P231" s="245"/>
      <c r="Q231" s="245"/>
      <c r="R231" s="246"/>
      <c r="S231" s="274"/>
      <c r="T231" s="274"/>
      <c r="U231" s="274"/>
      <c r="V231" s="275"/>
    </row>
    <row r="232" spans="1:22" s="269" customFormat="1" ht="15" customHeight="1">
      <c r="A232" s="272"/>
      <c r="B232" s="273"/>
      <c r="C232" s="273"/>
      <c r="D232" s="273"/>
      <c r="E232" s="273"/>
      <c r="F232" s="241"/>
      <c r="G232" s="241"/>
      <c r="H232" s="241"/>
      <c r="I232" s="241"/>
      <c r="J232" s="241"/>
      <c r="K232" s="247"/>
      <c r="L232" s="245"/>
      <c r="M232" s="245"/>
      <c r="N232" s="257"/>
      <c r="O232" s="254"/>
      <c r="P232" s="245"/>
      <c r="Q232" s="245"/>
      <c r="R232" s="246"/>
      <c r="S232" s="274"/>
      <c r="T232" s="274"/>
      <c r="U232" s="274"/>
      <c r="V232" s="275"/>
    </row>
    <row r="233" spans="1:22" s="269" customFormat="1" ht="15" customHeight="1">
      <c r="A233" s="272"/>
      <c r="B233" s="273"/>
      <c r="C233" s="273"/>
      <c r="D233" s="273"/>
      <c r="E233" s="273"/>
      <c r="F233" s="241"/>
      <c r="G233" s="241"/>
      <c r="H233" s="241"/>
      <c r="I233" s="241"/>
      <c r="J233" s="241"/>
      <c r="K233" s="247"/>
      <c r="L233" s="245"/>
      <c r="M233" s="245"/>
      <c r="N233" s="257"/>
      <c r="O233" s="254"/>
      <c r="P233" s="245"/>
      <c r="Q233" s="245"/>
      <c r="R233" s="246"/>
      <c r="S233" s="274"/>
      <c r="T233" s="274"/>
      <c r="U233" s="274"/>
      <c r="V233" s="275"/>
    </row>
    <row r="234" spans="1:22" s="269" customFormat="1" ht="15" customHeight="1">
      <c r="A234" s="272"/>
      <c r="B234" s="273"/>
      <c r="C234" s="273"/>
      <c r="D234" s="273"/>
      <c r="E234" s="273"/>
      <c r="F234" s="241"/>
      <c r="G234" s="241"/>
      <c r="H234" s="241"/>
      <c r="I234" s="241"/>
      <c r="J234" s="241"/>
      <c r="K234" s="247"/>
      <c r="L234" s="245"/>
      <c r="M234" s="245"/>
      <c r="N234" s="257"/>
      <c r="O234" s="254"/>
      <c r="P234" s="245"/>
      <c r="Q234" s="245"/>
      <c r="R234" s="246"/>
      <c r="S234" s="274"/>
      <c r="T234" s="274"/>
      <c r="U234" s="274"/>
      <c r="V234" s="275"/>
    </row>
    <row r="235" spans="1:22" s="269" customFormat="1" ht="15" customHeight="1">
      <c r="A235" s="272"/>
      <c r="B235" s="273"/>
      <c r="C235" s="273"/>
      <c r="D235" s="273"/>
      <c r="E235" s="273"/>
      <c r="F235" s="241"/>
      <c r="G235" s="241"/>
      <c r="H235" s="241"/>
      <c r="I235" s="241"/>
      <c r="J235" s="241"/>
      <c r="K235" s="247"/>
      <c r="L235" s="245"/>
      <c r="M235" s="245"/>
      <c r="N235" s="257"/>
      <c r="O235" s="254"/>
      <c r="P235" s="245"/>
      <c r="Q235" s="245"/>
      <c r="R235" s="246"/>
      <c r="S235" s="274"/>
      <c r="T235" s="274"/>
      <c r="U235" s="274"/>
      <c r="V235" s="275"/>
    </row>
    <row r="236" spans="1:22" s="269" customFormat="1" ht="15" customHeight="1">
      <c r="A236" s="272"/>
      <c r="B236" s="273"/>
      <c r="C236" s="273"/>
      <c r="D236" s="273"/>
      <c r="E236" s="273"/>
      <c r="F236" s="241"/>
      <c r="G236" s="241"/>
      <c r="H236" s="241"/>
      <c r="I236" s="241"/>
      <c r="J236" s="241"/>
      <c r="K236" s="247"/>
      <c r="L236" s="245"/>
      <c r="M236" s="245"/>
      <c r="N236" s="257"/>
      <c r="O236" s="254"/>
      <c r="P236" s="245"/>
      <c r="Q236" s="245"/>
      <c r="R236" s="246"/>
      <c r="S236" s="274"/>
      <c r="T236" s="274"/>
      <c r="U236" s="274"/>
      <c r="V236" s="275"/>
    </row>
    <row r="237" spans="1:22" s="269" customFormat="1" ht="15" customHeight="1">
      <c r="A237" s="272"/>
      <c r="B237" s="273"/>
      <c r="C237" s="273"/>
      <c r="D237" s="273"/>
      <c r="E237" s="273"/>
      <c r="F237" s="241"/>
      <c r="G237" s="241"/>
      <c r="H237" s="241"/>
      <c r="I237" s="241"/>
      <c r="J237" s="241"/>
      <c r="K237" s="247"/>
      <c r="L237" s="245"/>
      <c r="M237" s="245"/>
      <c r="N237" s="257"/>
      <c r="O237" s="254"/>
      <c r="P237" s="245"/>
      <c r="Q237" s="245"/>
      <c r="R237" s="246"/>
      <c r="S237" s="274"/>
      <c r="T237" s="274"/>
      <c r="U237" s="274"/>
      <c r="V237" s="275"/>
    </row>
    <row r="238" spans="1:22" s="269" customFormat="1" ht="15" customHeight="1">
      <c r="A238" s="272"/>
      <c r="B238" s="273"/>
      <c r="C238" s="273"/>
      <c r="D238" s="273"/>
      <c r="E238" s="273"/>
      <c r="F238" s="241"/>
      <c r="G238" s="241"/>
      <c r="H238" s="241"/>
      <c r="I238" s="241"/>
      <c r="J238" s="241"/>
      <c r="K238" s="247"/>
      <c r="L238" s="245"/>
      <c r="M238" s="245"/>
      <c r="N238" s="257"/>
      <c r="O238" s="254"/>
      <c r="P238" s="245"/>
      <c r="Q238" s="245"/>
      <c r="R238" s="246"/>
      <c r="S238" s="274"/>
      <c r="T238" s="274"/>
      <c r="U238" s="274"/>
      <c r="V238" s="275"/>
    </row>
    <row r="239" spans="1:22" s="269" customFormat="1" ht="15" customHeight="1">
      <c r="A239" s="272"/>
      <c r="B239" s="273"/>
      <c r="C239" s="273"/>
      <c r="D239" s="273"/>
      <c r="E239" s="273"/>
      <c r="F239" s="241"/>
      <c r="G239" s="241"/>
      <c r="H239" s="241"/>
      <c r="I239" s="241"/>
      <c r="J239" s="241"/>
      <c r="K239" s="247"/>
      <c r="L239" s="245"/>
      <c r="M239" s="245"/>
      <c r="N239" s="257"/>
      <c r="O239" s="254"/>
      <c r="P239" s="245"/>
      <c r="Q239" s="245"/>
      <c r="R239" s="246"/>
      <c r="S239" s="274"/>
      <c r="T239" s="274"/>
      <c r="U239" s="274"/>
      <c r="V239" s="275"/>
    </row>
    <row r="240" spans="1:22" s="269" customFormat="1" ht="15" customHeight="1">
      <c r="A240" s="272"/>
      <c r="B240" s="273"/>
      <c r="C240" s="273"/>
      <c r="D240" s="273"/>
      <c r="E240" s="273"/>
      <c r="F240" s="241"/>
      <c r="G240" s="241"/>
      <c r="H240" s="241"/>
      <c r="I240" s="241"/>
      <c r="J240" s="241"/>
      <c r="K240" s="247"/>
      <c r="L240" s="245"/>
      <c r="M240" s="245"/>
      <c r="N240" s="257"/>
      <c r="O240" s="254"/>
      <c r="P240" s="245"/>
      <c r="Q240" s="245"/>
      <c r="R240" s="246"/>
      <c r="S240" s="274"/>
      <c r="T240" s="274"/>
      <c r="U240" s="274"/>
      <c r="V240" s="275"/>
    </row>
    <row r="241" spans="1:22" s="269" customFormat="1" ht="15" customHeight="1">
      <c r="A241" s="272"/>
      <c r="B241" s="273"/>
      <c r="C241" s="273"/>
      <c r="D241" s="273"/>
      <c r="E241" s="273"/>
      <c r="F241" s="241"/>
      <c r="G241" s="241"/>
      <c r="H241" s="241"/>
      <c r="I241" s="241"/>
      <c r="J241" s="241"/>
      <c r="K241" s="247"/>
      <c r="L241" s="245"/>
      <c r="M241" s="245"/>
      <c r="N241" s="257"/>
      <c r="O241" s="254"/>
      <c r="P241" s="245"/>
      <c r="Q241" s="245"/>
      <c r="R241" s="246"/>
      <c r="S241" s="274"/>
      <c r="T241" s="274"/>
      <c r="U241" s="274"/>
      <c r="V241" s="275"/>
    </row>
    <row r="242" spans="1:22" s="269" customFormat="1" ht="15" customHeight="1">
      <c r="A242" s="272"/>
      <c r="B242" s="273"/>
      <c r="C242" s="273"/>
      <c r="D242" s="273"/>
      <c r="E242" s="273"/>
      <c r="F242" s="241"/>
      <c r="G242" s="241"/>
      <c r="H242" s="241"/>
      <c r="I242" s="241"/>
      <c r="J242" s="241"/>
      <c r="K242" s="247"/>
      <c r="L242" s="245"/>
      <c r="M242" s="245"/>
      <c r="N242" s="257"/>
      <c r="O242" s="254"/>
      <c r="P242" s="245"/>
      <c r="Q242" s="245"/>
      <c r="R242" s="246"/>
      <c r="S242" s="274"/>
      <c r="T242" s="274"/>
      <c r="U242" s="274"/>
      <c r="V242" s="275"/>
    </row>
    <row r="243" spans="1:22" s="269" customFormat="1" ht="15" customHeight="1">
      <c r="A243" s="272"/>
      <c r="B243" s="273"/>
      <c r="C243" s="273"/>
      <c r="D243" s="273"/>
      <c r="E243" s="273"/>
      <c r="F243" s="241"/>
      <c r="G243" s="241"/>
      <c r="H243" s="241"/>
      <c r="I243" s="241"/>
      <c r="J243" s="241"/>
      <c r="K243" s="247"/>
      <c r="L243" s="245"/>
      <c r="M243" s="245"/>
      <c r="N243" s="257"/>
      <c r="O243" s="254"/>
      <c r="P243" s="245"/>
      <c r="Q243" s="245"/>
      <c r="R243" s="246"/>
      <c r="S243" s="274"/>
      <c r="T243" s="274"/>
      <c r="U243" s="274"/>
      <c r="V243" s="275"/>
    </row>
    <row r="244" spans="1:22" s="269" customFormat="1" ht="15" customHeight="1">
      <c r="A244" s="272"/>
      <c r="B244" s="273"/>
      <c r="C244" s="273"/>
      <c r="D244" s="273"/>
      <c r="E244" s="273"/>
      <c r="F244" s="241"/>
      <c r="G244" s="241"/>
      <c r="H244" s="241"/>
      <c r="I244" s="241"/>
      <c r="J244" s="241"/>
      <c r="K244" s="247"/>
      <c r="L244" s="245"/>
      <c r="M244" s="245"/>
      <c r="N244" s="257"/>
      <c r="O244" s="254"/>
      <c r="P244" s="245"/>
      <c r="Q244" s="245"/>
      <c r="R244" s="246"/>
      <c r="S244" s="274"/>
      <c r="T244" s="274"/>
      <c r="U244" s="274"/>
      <c r="V244" s="275"/>
    </row>
    <row r="245" spans="1:22" s="269" customFormat="1" ht="15" customHeight="1">
      <c r="A245" s="272"/>
      <c r="B245" s="273"/>
      <c r="C245" s="273"/>
      <c r="D245" s="273"/>
      <c r="E245" s="273"/>
      <c r="F245" s="241"/>
      <c r="G245" s="241"/>
      <c r="H245" s="241"/>
      <c r="I245" s="241"/>
      <c r="J245" s="241"/>
      <c r="K245" s="247"/>
      <c r="L245" s="245"/>
      <c r="M245" s="245"/>
      <c r="N245" s="257"/>
      <c r="O245" s="254"/>
      <c r="P245" s="245"/>
      <c r="Q245" s="245"/>
      <c r="R245" s="246"/>
      <c r="S245" s="274"/>
      <c r="T245" s="274"/>
      <c r="U245" s="274"/>
      <c r="V245" s="275"/>
    </row>
    <row r="246" spans="1:22" s="269" customFormat="1" ht="15" customHeight="1">
      <c r="A246" s="272"/>
      <c r="B246" s="273"/>
      <c r="C246" s="273"/>
      <c r="D246" s="273"/>
      <c r="E246" s="273"/>
      <c r="F246" s="241"/>
      <c r="G246" s="241"/>
      <c r="H246" s="241"/>
      <c r="I246" s="241"/>
      <c r="J246" s="241"/>
      <c r="K246" s="247"/>
      <c r="L246" s="245"/>
      <c r="M246" s="245"/>
      <c r="N246" s="257"/>
      <c r="O246" s="254"/>
      <c r="P246" s="245"/>
      <c r="Q246" s="245"/>
      <c r="R246" s="246"/>
      <c r="S246" s="274"/>
      <c r="T246" s="274"/>
      <c r="U246" s="274"/>
      <c r="V246" s="275"/>
    </row>
    <row r="247" spans="1:22" s="269" customFormat="1" ht="15" customHeight="1">
      <c r="A247" s="272"/>
      <c r="B247" s="273"/>
      <c r="C247" s="273"/>
      <c r="D247" s="273"/>
      <c r="E247" s="273"/>
      <c r="F247" s="241"/>
      <c r="G247" s="241"/>
      <c r="H247" s="241"/>
      <c r="I247" s="241"/>
      <c r="J247" s="241"/>
      <c r="K247" s="247"/>
      <c r="L247" s="245"/>
      <c r="M247" s="245"/>
      <c r="N247" s="257"/>
      <c r="O247" s="254"/>
      <c r="P247" s="245"/>
      <c r="Q247" s="245"/>
      <c r="R247" s="246"/>
      <c r="S247" s="274"/>
      <c r="T247" s="274"/>
      <c r="U247" s="274"/>
      <c r="V247" s="275"/>
    </row>
    <row r="248" spans="1:22" s="269" customFormat="1" ht="15" customHeight="1">
      <c r="A248" s="272"/>
      <c r="B248" s="273"/>
      <c r="C248" s="273"/>
      <c r="D248" s="273"/>
      <c r="E248" s="273"/>
      <c r="F248" s="241"/>
      <c r="G248" s="241"/>
      <c r="H248" s="241"/>
      <c r="I248" s="241"/>
      <c r="J248" s="241"/>
      <c r="K248" s="247"/>
      <c r="L248" s="245"/>
      <c r="M248" s="245"/>
      <c r="N248" s="257"/>
      <c r="O248" s="254"/>
      <c r="P248" s="245"/>
      <c r="Q248" s="245"/>
      <c r="R248" s="246"/>
      <c r="S248" s="274"/>
      <c r="T248" s="274"/>
      <c r="U248" s="274"/>
      <c r="V248" s="275"/>
    </row>
    <row r="249" spans="1:22" s="269" customFormat="1" ht="15" customHeight="1">
      <c r="A249" s="272"/>
      <c r="B249" s="273"/>
      <c r="C249" s="273"/>
      <c r="D249" s="273"/>
      <c r="E249" s="273"/>
      <c r="F249" s="241"/>
      <c r="G249" s="241"/>
      <c r="H249" s="241"/>
      <c r="I249" s="241"/>
      <c r="J249" s="241"/>
      <c r="K249" s="247"/>
      <c r="L249" s="245"/>
      <c r="M249" s="245"/>
      <c r="N249" s="257"/>
      <c r="O249" s="254"/>
      <c r="P249" s="245"/>
      <c r="Q249" s="245"/>
      <c r="R249" s="246"/>
      <c r="S249" s="274"/>
      <c r="T249" s="274"/>
      <c r="U249" s="274"/>
      <c r="V249" s="275"/>
    </row>
    <row r="250" spans="1:22" s="269" customFormat="1" ht="15" customHeight="1">
      <c r="A250" s="272"/>
      <c r="B250" s="273"/>
      <c r="C250" s="273"/>
      <c r="D250" s="273"/>
      <c r="E250" s="273"/>
      <c r="F250" s="241"/>
      <c r="G250" s="241"/>
      <c r="H250" s="241"/>
      <c r="I250" s="241"/>
      <c r="J250" s="241"/>
      <c r="K250" s="247"/>
      <c r="L250" s="245"/>
      <c r="M250" s="245"/>
      <c r="N250" s="257"/>
      <c r="O250" s="254"/>
      <c r="P250" s="245"/>
      <c r="Q250" s="245"/>
      <c r="R250" s="246"/>
      <c r="S250" s="274"/>
      <c r="T250" s="274"/>
      <c r="U250" s="274"/>
      <c r="V250" s="275"/>
    </row>
  </sheetData>
  <sheetProtection sheet="1" selectLockedCells="1"/>
  <mergeCells count="25">
    <mergeCell ref="U11:U16"/>
    <mergeCell ref="V11:V16"/>
    <mergeCell ref="J11:J16"/>
    <mergeCell ref="K9:M10"/>
    <mergeCell ref="H11:H16"/>
    <mergeCell ref="S11:S16"/>
    <mergeCell ref="M11:M16"/>
    <mergeCell ref="L11:L16"/>
    <mergeCell ref="F7:V7"/>
    <mergeCell ref="F11:F16"/>
    <mergeCell ref="K11:K16"/>
    <mergeCell ref="Q11:Q16"/>
    <mergeCell ref="G11:G16"/>
    <mergeCell ref="R11:R16"/>
    <mergeCell ref="A9:J10"/>
    <mergeCell ref="T11:T16"/>
    <mergeCell ref="P11:P16"/>
    <mergeCell ref="P9:V10"/>
    <mergeCell ref="A11:A16"/>
    <mergeCell ref="O11:O16"/>
    <mergeCell ref="B11:B16"/>
    <mergeCell ref="E11:E16"/>
    <mergeCell ref="D11:D16"/>
    <mergeCell ref="I11:I16"/>
    <mergeCell ref="C11:C16"/>
  </mergeCells>
  <printOptions/>
  <pageMargins left="1" right="1" top="0.25" bottom="0.25" header="0.5" footer="0.5"/>
  <pageSetup fitToHeight="1" fitToWidth="1" horizontalDpi="600" verticalDpi="600" orientation="landscape" scale="55"/>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P68"/>
  <sheetViews>
    <sheetView tabSelected="1" workbookViewId="0" topLeftCell="A1">
      <selection activeCell="Z35" sqref="Z35"/>
    </sheetView>
  </sheetViews>
  <sheetFormatPr defaultColWidth="11.421875" defaultRowHeight="15"/>
  <cols>
    <col min="1" max="1" width="29.00390625" style="1" customWidth="1"/>
    <col min="2" max="2" width="16.7109375" style="1" customWidth="1"/>
    <col min="3" max="3" width="11.140625" style="1" customWidth="1"/>
    <col min="4" max="4" width="10.421875" style="1" customWidth="1"/>
    <col min="5" max="5" width="10.7109375" style="1" customWidth="1"/>
    <col min="6" max="6" width="12.421875" style="1" customWidth="1"/>
    <col min="7" max="7" width="10.140625" style="1" customWidth="1"/>
    <col min="8" max="8" width="9.7109375" style="1" customWidth="1"/>
    <col min="9" max="9" width="12.28125" style="142" customWidth="1"/>
    <col min="10" max="10" width="3.8515625" style="1" customWidth="1"/>
    <col min="11" max="11" width="11.7109375" style="1" customWidth="1"/>
    <col min="12" max="12" width="1.421875" style="1" customWidth="1"/>
    <col min="13" max="13" width="16.140625" style="124" hidden="1" customWidth="1"/>
    <col min="14" max="14" width="9.140625" style="88" hidden="1" customWidth="1"/>
    <col min="15" max="15" width="9.140625" style="124" hidden="1" customWidth="1"/>
    <col min="16" max="16" width="9.140625" style="88" hidden="1" customWidth="1"/>
    <col min="17" max="19" width="9.140625" style="1" hidden="1" customWidth="1"/>
    <col min="20" max="30" width="9.140625" style="1" customWidth="1"/>
    <col min="31" max="16384" width="11.421875" style="1" customWidth="1"/>
  </cols>
  <sheetData>
    <row r="1" spans="1:16" s="34" customFormat="1" ht="21" customHeight="1">
      <c r="A1" s="121" t="s">
        <v>143</v>
      </c>
      <c r="B1" s="122"/>
      <c r="C1" s="132"/>
      <c r="D1" s="132"/>
      <c r="E1" s="132"/>
      <c r="F1" s="132"/>
      <c r="G1" s="132"/>
      <c r="H1" s="132"/>
      <c r="I1" s="132"/>
      <c r="J1" s="132"/>
      <c r="K1" s="133"/>
      <c r="L1" s="134"/>
      <c r="M1" s="125"/>
      <c r="N1" s="183"/>
      <c r="O1" s="124"/>
      <c r="P1" s="88"/>
    </row>
    <row r="2" spans="1:14" ht="15">
      <c r="A2" s="4"/>
      <c r="B2" s="300"/>
      <c r="C2" s="300"/>
      <c r="D2" s="300"/>
      <c r="E2" s="300"/>
      <c r="F2" s="300"/>
      <c r="G2" s="300"/>
      <c r="H2" s="300"/>
      <c r="I2" s="300"/>
      <c r="J2" s="300"/>
      <c r="K2" s="300"/>
      <c r="L2" s="191"/>
      <c r="M2" s="125"/>
      <c r="N2" s="183"/>
    </row>
    <row r="3" spans="1:14" ht="15">
      <c r="A3" s="4"/>
      <c r="B3" s="300"/>
      <c r="C3" s="300"/>
      <c r="D3" s="300"/>
      <c r="E3" s="300"/>
      <c r="F3" s="300"/>
      <c r="G3" s="300"/>
      <c r="H3" s="300"/>
      <c r="I3" s="300"/>
      <c r="J3" s="300"/>
      <c r="K3" s="300"/>
      <c r="L3" s="191"/>
      <c r="M3" s="125"/>
      <c r="N3" s="183"/>
    </row>
    <row r="4" spans="1:14" ht="15">
      <c r="A4" s="4"/>
      <c r="B4" s="300"/>
      <c r="C4" s="300"/>
      <c r="D4" s="300"/>
      <c r="E4" s="300"/>
      <c r="F4" s="300"/>
      <c r="G4" s="300"/>
      <c r="H4" s="300"/>
      <c r="I4" s="300"/>
      <c r="J4" s="300"/>
      <c r="K4" s="300"/>
      <c r="L4" s="191"/>
      <c r="M4" s="125"/>
      <c r="N4" s="183"/>
    </row>
    <row r="5" spans="1:14" ht="15">
      <c r="A5" s="4"/>
      <c r="B5" s="300"/>
      <c r="C5" s="300"/>
      <c r="D5" s="300"/>
      <c r="E5" s="300"/>
      <c r="F5" s="300"/>
      <c r="G5" s="300"/>
      <c r="H5" s="300"/>
      <c r="I5" s="300"/>
      <c r="J5" s="300"/>
      <c r="K5" s="300"/>
      <c r="L5" s="191"/>
      <c r="M5" s="125"/>
      <c r="N5" s="183"/>
    </row>
    <row r="6" spans="1:14" ht="15">
      <c r="A6" s="4"/>
      <c r="B6" s="300"/>
      <c r="C6" s="300"/>
      <c r="D6" s="300"/>
      <c r="E6" s="300"/>
      <c r="F6" s="300"/>
      <c r="G6" s="300"/>
      <c r="H6" s="300"/>
      <c r="I6" s="300"/>
      <c r="J6" s="300"/>
      <c r="K6" s="300"/>
      <c r="L6" s="191"/>
      <c r="M6" s="125"/>
      <c r="N6" s="183"/>
    </row>
    <row r="7" spans="1:16" s="34" customFormat="1" ht="15">
      <c r="A7" s="4"/>
      <c r="B7" s="300"/>
      <c r="C7" s="300"/>
      <c r="D7" s="300"/>
      <c r="E7" s="300"/>
      <c r="F7" s="300"/>
      <c r="G7" s="300"/>
      <c r="H7" s="300"/>
      <c r="I7" s="300"/>
      <c r="J7" s="300"/>
      <c r="K7" s="300"/>
      <c r="L7" s="191"/>
      <c r="M7" s="125"/>
      <c r="N7" s="183"/>
      <c r="O7" s="124"/>
      <c r="P7" s="88"/>
    </row>
    <row r="8" spans="1:14" ht="15" customHeight="1">
      <c r="A8" s="609" t="s">
        <v>135</v>
      </c>
      <c r="B8" s="610"/>
      <c r="C8" s="610"/>
      <c r="D8" s="610"/>
      <c r="E8" s="610"/>
      <c r="F8" s="610"/>
      <c r="G8" s="610"/>
      <c r="H8" s="610"/>
      <c r="I8" s="610"/>
      <c r="J8" s="610"/>
      <c r="K8" s="610"/>
      <c r="L8" s="611"/>
      <c r="M8" s="125"/>
      <c r="N8" s="183"/>
    </row>
    <row r="9" spans="1:14" ht="15">
      <c r="A9" s="612"/>
      <c r="B9" s="610"/>
      <c r="C9" s="610"/>
      <c r="D9" s="610"/>
      <c r="E9" s="610"/>
      <c r="F9" s="610"/>
      <c r="G9" s="610"/>
      <c r="H9" s="610"/>
      <c r="I9" s="610"/>
      <c r="J9" s="610"/>
      <c r="K9" s="610"/>
      <c r="L9" s="611"/>
      <c r="M9" s="125"/>
      <c r="N9" s="183"/>
    </row>
    <row r="10" spans="1:16" s="34" customFormat="1" ht="13.5" customHeight="1">
      <c r="A10" s="297"/>
      <c r="B10" s="296"/>
      <c r="C10" s="296"/>
      <c r="D10" s="549"/>
      <c r="E10" s="550"/>
      <c r="F10" s="555" t="s">
        <v>67</v>
      </c>
      <c r="G10" s="555"/>
      <c r="H10" s="534" t="s">
        <v>51</v>
      </c>
      <c r="I10" s="535"/>
      <c r="J10" s="534" t="s">
        <v>13</v>
      </c>
      <c r="K10" s="540"/>
      <c r="L10" s="541"/>
      <c r="M10" s="125"/>
      <c r="N10" s="183"/>
      <c r="O10" s="124"/>
      <c r="P10" s="88"/>
    </row>
    <row r="11" spans="1:14" ht="9" customHeight="1">
      <c r="A11" s="41"/>
      <c r="B11" s="42"/>
      <c r="C11" s="42"/>
      <c r="D11" s="551"/>
      <c r="E11" s="552"/>
      <c r="F11" s="555"/>
      <c r="G11" s="555"/>
      <c r="H11" s="536"/>
      <c r="I11" s="537"/>
      <c r="J11" s="536"/>
      <c r="K11" s="542"/>
      <c r="L11" s="543"/>
      <c r="M11" s="125"/>
      <c r="N11" s="183"/>
    </row>
    <row r="12" spans="1:14" ht="15" customHeight="1" thickBot="1">
      <c r="A12" s="100" t="s">
        <v>18</v>
      </c>
      <c r="B12" s="42"/>
      <c r="C12" s="42"/>
      <c r="D12" s="553"/>
      <c r="E12" s="554"/>
      <c r="F12" s="556"/>
      <c r="G12" s="556"/>
      <c r="H12" s="538"/>
      <c r="I12" s="539"/>
      <c r="J12" s="538"/>
      <c r="K12" s="544"/>
      <c r="L12" s="545"/>
      <c r="M12" s="125"/>
      <c r="N12" s="183"/>
    </row>
    <row r="13" spans="1:16" s="140" customFormat="1" ht="15.75" customHeight="1" thickBot="1">
      <c r="A13" s="172"/>
      <c r="B13" s="571" t="s">
        <v>132</v>
      </c>
      <c r="C13" s="571"/>
      <c r="D13" s="192"/>
      <c r="E13" s="192"/>
      <c r="F13" s="192"/>
      <c r="G13" s="192"/>
      <c r="H13" s="192"/>
      <c r="I13" s="198"/>
      <c r="J13" s="198"/>
      <c r="K13" s="199"/>
      <c r="L13" s="193"/>
      <c r="M13" s="125"/>
      <c r="N13" s="183"/>
      <c r="O13" s="124"/>
      <c r="P13" s="88"/>
    </row>
    <row r="14" spans="1:16" s="140" customFormat="1" ht="15" customHeight="1">
      <c r="A14" s="123"/>
      <c r="B14" s="572"/>
      <c r="C14" s="572"/>
      <c r="D14" s="565"/>
      <c r="E14" s="566"/>
      <c r="F14" s="547">
        <v>45</v>
      </c>
      <c r="G14" s="566"/>
      <c r="H14" s="546">
        <f>+COUNTIF(NonGC,"i50k")</f>
        <v>0</v>
      </c>
      <c r="I14" s="546"/>
      <c r="J14" s="547">
        <f>F14*H14</f>
        <v>0</v>
      </c>
      <c r="K14" s="547"/>
      <c r="L14" s="548"/>
      <c r="M14" s="124"/>
      <c r="N14" s="88"/>
      <c r="O14" s="124"/>
      <c r="P14" s="88"/>
    </row>
    <row r="15" spans="1:16" s="140" customFormat="1" ht="15" customHeight="1">
      <c r="A15" s="123"/>
      <c r="B15" s="572"/>
      <c r="C15" s="572"/>
      <c r="D15" s="565"/>
      <c r="E15" s="566"/>
      <c r="F15" s="547"/>
      <c r="G15" s="566"/>
      <c r="H15" s="546"/>
      <c r="I15" s="546"/>
      <c r="J15" s="547"/>
      <c r="K15" s="547"/>
      <c r="L15" s="548"/>
      <c r="M15" s="124"/>
      <c r="N15" s="88"/>
      <c r="O15" s="124"/>
      <c r="P15" s="88"/>
    </row>
    <row r="16" spans="1:16" s="140" customFormat="1" ht="15" customHeight="1">
      <c r="A16" s="123"/>
      <c r="B16" s="572"/>
      <c r="C16" s="572"/>
      <c r="D16" s="565"/>
      <c r="E16" s="566"/>
      <c r="F16" s="547"/>
      <c r="G16" s="566"/>
      <c r="H16" s="546"/>
      <c r="I16" s="546"/>
      <c r="J16" s="547"/>
      <c r="K16" s="547"/>
      <c r="L16" s="548"/>
      <c r="M16" s="124"/>
      <c r="N16" s="88"/>
      <c r="O16" s="124"/>
      <c r="P16" s="88"/>
    </row>
    <row r="17" spans="1:16" s="140" customFormat="1" ht="14.25" customHeight="1">
      <c r="A17" s="123"/>
      <c r="B17" s="572"/>
      <c r="C17" s="572"/>
      <c r="D17" s="565"/>
      <c r="E17" s="566"/>
      <c r="F17" s="547"/>
      <c r="G17" s="566"/>
      <c r="H17" s="546"/>
      <c r="I17" s="546"/>
      <c r="J17" s="547"/>
      <c r="K17" s="547"/>
      <c r="L17" s="548"/>
      <c r="M17" s="124"/>
      <c r="N17" s="88"/>
      <c r="O17" s="124"/>
      <c r="P17" s="88"/>
    </row>
    <row r="18" spans="1:16" s="190" customFormat="1" ht="40.5" customHeight="1">
      <c r="A18" s="560" t="s">
        <v>105</v>
      </c>
      <c r="B18" s="561"/>
      <c r="C18" s="561"/>
      <c r="D18" s="562"/>
      <c r="E18" s="300"/>
      <c r="F18" s="300"/>
      <c r="G18" s="300"/>
      <c r="H18" s="300"/>
      <c r="I18" s="300"/>
      <c r="J18" s="300"/>
      <c r="K18" s="300"/>
      <c r="L18" s="191"/>
      <c r="M18" s="124"/>
      <c r="N18" s="88"/>
      <c r="O18" s="124"/>
      <c r="P18" s="88"/>
    </row>
    <row r="19" spans="1:16" s="34" customFormat="1" ht="15.75" customHeight="1">
      <c r="A19" s="152"/>
      <c r="B19" s="617" t="s">
        <v>131</v>
      </c>
      <c r="C19" s="617"/>
      <c r="D19" s="131"/>
      <c r="E19" s="131"/>
      <c r="F19" s="131"/>
      <c r="G19" s="131"/>
      <c r="H19" s="131"/>
      <c r="I19" s="131"/>
      <c r="J19" s="131"/>
      <c r="K19" s="93"/>
      <c r="L19" s="94"/>
      <c r="M19" s="125"/>
      <c r="N19" s="183"/>
      <c r="O19" s="124"/>
      <c r="P19" s="88"/>
    </row>
    <row r="20" spans="1:12" ht="15" customHeight="1">
      <c r="A20" s="123"/>
      <c r="B20" s="572"/>
      <c r="C20" s="572"/>
      <c r="D20" s="565"/>
      <c r="E20" s="566"/>
      <c r="F20" s="547">
        <v>80</v>
      </c>
      <c r="G20" s="566"/>
      <c r="H20" s="546">
        <f>+COUNTIF(NonGC,"HD")</f>
        <v>0</v>
      </c>
      <c r="I20" s="546"/>
      <c r="J20" s="547">
        <f>F20*H20</f>
        <v>0</v>
      </c>
      <c r="K20" s="547"/>
      <c r="L20" s="548"/>
    </row>
    <row r="21" spans="1:16" s="140" customFormat="1" ht="15" customHeight="1">
      <c r="A21" s="123"/>
      <c r="B21" s="572"/>
      <c r="C21" s="572"/>
      <c r="D21" s="565"/>
      <c r="E21" s="566"/>
      <c r="F21" s="547"/>
      <c r="G21" s="566"/>
      <c r="H21" s="546"/>
      <c r="I21" s="546"/>
      <c r="J21" s="547"/>
      <c r="K21" s="547"/>
      <c r="L21" s="548"/>
      <c r="M21" s="124"/>
      <c r="N21" s="88"/>
      <c r="O21" s="124"/>
      <c r="P21" s="88"/>
    </row>
    <row r="22" spans="1:16" s="140" customFormat="1" ht="16.5" customHeight="1">
      <c r="A22" s="123"/>
      <c r="B22" s="572"/>
      <c r="C22" s="572"/>
      <c r="D22" s="565"/>
      <c r="E22" s="566"/>
      <c r="F22" s="547"/>
      <c r="G22" s="566"/>
      <c r="H22" s="546"/>
      <c r="I22" s="546"/>
      <c r="J22" s="547"/>
      <c r="K22" s="547"/>
      <c r="L22" s="548"/>
      <c r="M22" s="124"/>
      <c r="N22" s="88"/>
      <c r="O22" s="124"/>
      <c r="P22" s="88"/>
    </row>
    <row r="23" spans="1:12" ht="15" customHeight="1">
      <c r="A23" s="286"/>
      <c r="B23" s="572"/>
      <c r="C23" s="572"/>
      <c r="D23" s="566"/>
      <c r="E23" s="566"/>
      <c r="F23" s="566"/>
      <c r="G23" s="566"/>
      <c r="H23" s="546"/>
      <c r="I23" s="546"/>
      <c r="J23" s="547"/>
      <c r="K23" s="547"/>
      <c r="L23" s="548"/>
    </row>
    <row r="24" spans="1:16" s="142" customFormat="1" ht="13.5" customHeight="1">
      <c r="A24" s="560" t="s">
        <v>105</v>
      </c>
      <c r="B24" s="562"/>
      <c r="C24" s="562"/>
      <c r="D24" s="562"/>
      <c r="E24" s="153"/>
      <c r="F24" s="154"/>
      <c r="G24" s="130"/>
      <c r="H24" s="300"/>
      <c r="I24" s="300"/>
      <c r="J24" s="145"/>
      <c r="K24" s="145"/>
      <c r="L24" s="146"/>
      <c r="M24" s="124"/>
      <c r="N24" s="88"/>
      <c r="O24" s="124"/>
      <c r="P24" s="88"/>
    </row>
    <row r="25" spans="1:16" s="142" customFormat="1" ht="26.25" customHeight="1">
      <c r="A25" s="573"/>
      <c r="B25" s="562"/>
      <c r="C25" s="562"/>
      <c r="D25" s="562"/>
      <c r="E25" s="231"/>
      <c r="F25" s="222"/>
      <c r="G25" s="223"/>
      <c r="H25" s="300"/>
      <c r="I25" s="300"/>
      <c r="J25" s="300"/>
      <c r="K25" s="300"/>
      <c r="L25" s="191"/>
      <c r="M25" s="124"/>
      <c r="N25" s="88"/>
      <c r="O25" s="124"/>
      <c r="P25" s="88"/>
    </row>
    <row r="26" spans="1:16" s="163" customFormat="1" ht="16.5" customHeight="1" thickBot="1">
      <c r="A26" s="169"/>
      <c r="B26" s="170"/>
      <c r="C26" s="170"/>
      <c r="D26" s="171"/>
      <c r="E26" s="180"/>
      <c r="F26" s="179"/>
      <c r="G26" s="180"/>
      <c r="H26" s="179"/>
      <c r="I26" s="179"/>
      <c r="J26" s="179"/>
      <c r="K26" s="179"/>
      <c r="L26" s="212"/>
      <c r="M26" s="318"/>
      <c r="N26" s="88"/>
      <c r="O26" s="124"/>
      <c r="P26" s="88"/>
    </row>
    <row r="27" spans="1:16" s="316" customFormat="1" ht="16.5" customHeight="1">
      <c r="A27" s="319"/>
      <c r="B27" s="563" t="s">
        <v>163</v>
      </c>
      <c r="C27" s="563"/>
      <c r="D27" s="320"/>
      <c r="E27" s="557" t="s">
        <v>169</v>
      </c>
      <c r="F27" s="547">
        <v>15</v>
      </c>
      <c r="G27" s="547"/>
      <c r="H27" s="559">
        <f>+COUNTIF(NonGC,"SNP")</f>
        <v>0</v>
      </c>
      <c r="I27" s="559"/>
      <c r="J27" s="547">
        <f>SUM(H27*F27)</f>
        <v>0</v>
      </c>
      <c r="K27" s="547"/>
      <c r="L27" s="548"/>
      <c r="M27" s="318"/>
      <c r="N27" s="88"/>
      <c r="O27" s="124"/>
      <c r="P27" s="88"/>
    </row>
    <row r="28" spans="1:16" s="316" customFormat="1" ht="16.5" customHeight="1">
      <c r="A28" s="319"/>
      <c r="B28" s="564"/>
      <c r="C28" s="564"/>
      <c r="D28" s="321"/>
      <c r="E28" s="558"/>
      <c r="F28" s="547"/>
      <c r="G28" s="547"/>
      <c r="H28" s="559"/>
      <c r="I28" s="559"/>
      <c r="J28" s="547"/>
      <c r="K28" s="547"/>
      <c r="L28" s="548"/>
      <c r="M28" s="318"/>
      <c r="N28" s="88"/>
      <c r="O28" s="124"/>
      <c r="P28" s="88"/>
    </row>
    <row r="29" spans="1:16" s="316" customFormat="1" ht="16.5" customHeight="1">
      <c r="A29" s="319"/>
      <c r="B29" s="564"/>
      <c r="C29" s="564"/>
      <c r="D29" s="315"/>
      <c r="E29" s="621" t="s">
        <v>170</v>
      </c>
      <c r="F29" s="547">
        <v>20</v>
      </c>
      <c r="G29" s="547"/>
      <c r="H29" s="559">
        <f>+COUNTIF(NonGC,"STR")</f>
        <v>0</v>
      </c>
      <c r="I29" s="559"/>
      <c r="J29" s="547">
        <f>SUM(H29*F29)</f>
        <v>0</v>
      </c>
      <c r="K29" s="547"/>
      <c r="L29" s="548"/>
      <c r="M29" s="318"/>
      <c r="N29" s="88"/>
      <c r="O29" s="124"/>
      <c r="P29" s="88"/>
    </row>
    <row r="30" spans="1:16" s="316" customFormat="1" ht="16.5" customHeight="1">
      <c r="A30" s="319"/>
      <c r="B30" s="564"/>
      <c r="C30" s="564"/>
      <c r="D30" s="322"/>
      <c r="E30" s="622"/>
      <c r="F30" s="547"/>
      <c r="G30" s="547"/>
      <c r="H30" s="559"/>
      <c r="I30" s="559"/>
      <c r="J30" s="547"/>
      <c r="K30" s="547"/>
      <c r="L30" s="548"/>
      <c r="M30" s="318"/>
      <c r="N30" s="88"/>
      <c r="O30" s="124"/>
      <c r="P30" s="88"/>
    </row>
    <row r="31" spans="1:16" s="34" customFormat="1" ht="15" customHeight="1">
      <c r="A31" s="150"/>
      <c r="B31" s="564"/>
      <c r="C31" s="564"/>
      <c r="D31" s="173"/>
      <c r="E31" s="570" t="s">
        <v>171</v>
      </c>
      <c r="F31" s="547">
        <v>35</v>
      </c>
      <c r="G31" s="547"/>
      <c r="H31" s="559">
        <f>+COUNTIF(NonGC,"SNP/STR")</f>
        <v>0</v>
      </c>
      <c r="I31" s="559"/>
      <c r="J31" s="547">
        <f>SUM(H31*F31)</f>
        <v>0</v>
      </c>
      <c r="K31" s="547"/>
      <c r="L31" s="548"/>
      <c r="M31" s="88"/>
      <c r="N31" s="88"/>
      <c r="O31" s="124"/>
      <c r="P31" s="88"/>
    </row>
    <row r="32" spans="1:13" ht="15" customHeight="1">
      <c r="A32" s="4"/>
      <c r="B32" s="564"/>
      <c r="C32" s="564"/>
      <c r="D32" s="173"/>
      <c r="E32" s="570"/>
      <c r="F32" s="547"/>
      <c r="G32" s="547"/>
      <c r="H32" s="559"/>
      <c r="I32" s="559"/>
      <c r="J32" s="547"/>
      <c r="K32" s="547"/>
      <c r="L32" s="548"/>
      <c r="M32" s="88"/>
    </row>
    <row r="33" spans="1:16" s="140" customFormat="1" ht="16.5" customHeight="1">
      <c r="A33" s="604" t="s">
        <v>140</v>
      </c>
      <c r="B33" s="605"/>
      <c r="C33" s="605"/>
      <c r="D33" s="290"/>
      <c r="E33" s="158"/>
      <c r="F33" s="155"/>
      <c r="G33" s="155"/>
      <c r="H33" s="287"/>
      <c r="I33" s="287"/>
      <c r="J33" s="287"/>
      <c r="K33" s="288"/>
      <c r="L33" s="289"/>
      <c r="M33" s="88"/>
      <c r="N33" s="88"/>
      <c r="O33" s="124"/>
      <c r="P33" s="88"/>
    </row>
    <row r="34" spans="1:16" s="219" customFormat="1" ht="19.5" customHeight="1">
      <c r="A34" s="151"/>
      <c r="B34" s="606" t="s">
        <v>139</v>
      </c>
      <c r="C34" s="606"/>
      <c r="D34" s="291"/>
      <c r="E34" s="291"/>
      <c r="F34" s="292"/>
      <c r="G34" s="292"/>
      <c r="H34" s="162"/>
      <c r="I34" s="162"/>
      <c r="J34" s="295"/>
      <c r="K34" s="292"/>
      <c r="L34" s="294"/>
      <c r="M34" s="88"/>
      <c r="N34" s="88"/>
      <c r="O34" s="124"/>
      <c r="P34" s="88"/>
    </row>
    <row r="35" spans="1:16" s="219" customFormat="1" ht="15.75" customHeight="1">
      <c r="A35" s="584" t="s">
        <v>108</v>
      </c>
      <c r="B35" s="607"/>
      <c r="C35" s="607"/>
      <c r="D35" s="570"/>
      <c r="E35" s="570"/>
      <c r="F35" s="547">
        <v>30</v>
      </c>
      <c r="G35" s="547"/>
      <c r="H35" s="546">
        <f>+COUNTIF(NonGC,"GST")</f>
        <v>0</v>
      </c>
      <c r="I35" s="546"/>
      <c r="J35" s="547">
        <f>SUM(H35*F35)</f>
        <v>0</v>
      </c>
      <c r="K35" s="547"/>
      <c r="L35" s="548"/>
      <c r="M35" s="88"/>
      <c r="N35" s="88"/>
      <c r="O35" s="124"/>
      <c r="P35" s="88"/>
    </row>
    <row r="36" spans="1:16" s="219" customFormat="1" ht="23.25" customHeight="1">
      <c r="A36" s="585"/>
      <c r="B36" s="607"/>
      <c r="C36" s="607"/>
      <c r="D36" s="570"/>
      <c r="E36" s="570"/>
      <c r="F36" s="547"/>
      <c r="G36" s="547"/>
      <c r="H36" s="546"/>
      <c r="I36" s="546"/>
      <c r="J36" s="547"/>
      <c r="K36" s="547"/>
      <c r="L36" s="548"/>
      <c r="M36" s="88"/>
      <c r="N36" s="88"/>
      <c r="O36" s="124"/>
      <c r="P36" s="88"/>
    </row>
    <row r="37" spans="1:16" s="219" customFormat="1" ht="24.75" customHeight="1">
      <c r="A37" s="224"/>
      <c r="B37" s="608"/>
      <c r="C37" s="608"/>
      <c r="D37" s="290"/>
      <c r="E37" s="225"/>
      <c r="F37" s="155"/>
      <c r="G37" s="226"/>
      <c r="H37" s="227"/>
      <c r="I37" s="227"/>
      <c r="J37" s="287"/>
      <c r="K37" s="288"/>
      <c r="L37" s="289"/>
      <c r="M37" s="88"/>
      <c r="N37" s="88"/>
      <c r="O37" s="124"/>
      <c r="P37" s="88"/>
    </row>
    <row r="38" spans="1:16" s="34" customFormat="1" ht="15" customHeight="1">
      <c r="A38" s="151"/>
      <c r="B38" s="606" t="s">
        <v>128</v>
      </c>
      <c r="C38" s="606"/>
      <c r="D38" s="600" t="s">
        <v>127</v>
      </c>
      <c r="E38" s="600"/>
      <c r="F38" s="547">
        <v>25</v>
      </c>
      <c r="G38" s="547"/>
      <c r="H38" s="546">
        <f>+COUNTIF(NonGC,"GSB")</f>
        <v>0</v>
      </c>
      <c r="I38" s="546"/>
      <c r="J38" s="602">
        <f>IF(H38&gt;0,H38*F38,0)</f>
        <v>0</v>
      </c>
      <c r="K38" s="602"/>
      <c r="L38" s="650"/>
      <c r="M38" s="88"/>
      <c r="N38" s="88"/>
      <c r="O38" s="124"/>
      <c r="P38" s="88"/>
    </row>
    <row r="39" spans="1:13" ht="21.75" customHeight="1">
      <c r="A39" s="643" t="s">
        <v>137</v>
      </c>
      <c r="B39" s="607"/>
      <c r="C39" s="607"/>
      <c r="D39" s="601"/>
      <c r="E39" s="601"/>
      <c r="F39" s="603"/>
      <c r="G39" s="603"/>
      <c r="H39" s="637"/>
      <c r="I39" s="637"/>
      <c r="J39" s="603"/>
      <c r="K39" s="603"/>
      <c r="L39" s="651"/>
      <c r="M39" s="88"/>
    </row>
    <row r="40" spans="1:12" ht="15" customHeight="1">
      <c r="A40" s="643"/>
      <c r="B40" s="607"/>
      <c r="C40" s="607"/>
      <c r="D40" s="569" t="s">
        <v>100</v>
      </c>
      <c r="E40" s="569"/>
      <c r="F40" s="547">
        <v>10</v>
      </c>
      <c r="G40" s="547"/>
      <c r="H40" s="634">
        <f>+COUNTIF(NonGC,"GSB Add-On")</f>
        <v>0</v>
      </c>
      <c r="I40" s="634"/>
      <c r="J40" s="586">
        <f>SUM(H40*F40)</f>
        <v>0</v>
      </c>
      <c r="K40" s="586"/>
      <c r="L40" s="587"/>
    </row>
    <row r="41" spans="1:16" s="140" customFormat="1" ht="15" customHeight="1">
      <c r="A41" s="150"/>
      <c r="B41" s="607"/>
      <c r="C41" s="607"/>
      <c r="D41" s="570"/>
      <c r="E41" s="570"/>
      <c r="F41" s="547"/>
      <c r="G41" s="547"/>
      <c r="H41" s="546"/>
      <c r="I41" s="546"/>
      <c r="J41" s="547"/>
      <c r="K41" s="547"/>
      <c r="L41" s="548"/>
      <c r="M41" s="124"/>
      <c r="N41" s="88"/>
      <c r="O41" s="124"/>
      <c r="P41" s="88"/>
    </row>
    <row r="42" spans="1:16" s="142" customFormat="1" ht="10.5" customHeight="1">
      <c r="A42" s="150"/>
      <c r="B42" s="608"/>
      <c r="C42" s="608"/>
      <c r="D42" s="290"/>
      <c r="E42" s="290"/>
      <c r="F42" s="288"/>
      <c r="G42" s="288"/>
      <c r="H42" s="287"/>
      <c r="I42" s="287"/>
      <c r="J42" s="287"/>
      <c r="K42" s="288"/>
      <c r="L42" s="289"/>
      <c r="M42" s="124"/>
      <c r="N42" s="88"/>
      <c r="O42" s="124"/>
      <c r="P42" s="88"/>
    </row>
    <row r="43" spans="1:16" s="142" customFormat="1" ht="15" customHeight="1">
      <c r="A43" s="567" t="s">
        <v>136</v>
      </c>
      <c r="B43" s="606" t="s">
        <v>129</v>
      </c>
      <c r="C43" s="619"/>
      <c r="D43" s="600" t="s">
        <v>127</v>
      </c>
      <c r="E43" s="600"/>
      <c r="F43" s="602">
        <v>40</v>
      </c>
      <c r="G43" s="602"/>
      <c r="H43" s="636">
        <f>+COUNTIF(NonGC,"HP")</f>
        <v>0</v>
      </c>
      <c r="I43" s="636"/>
      <c r="J43" s="602">
        <f>SUM(H43*F43)</f>
        <v>0</v>
      </c>
      <c r="K43" s="602"/>
      <c r="L43" s="650"/>
      <c r="M43" s="124"/>
      <c r="N43" s="88"/>
      <c r="O43" s="124"/>
      <c r="P43" s="88"/>
    </row>
    <row r="44" spans="1:16" s="142" customFormat="1" ht="21" customHeight="1">
      <c r="A44" s="568"/>
      <c r="B44" s="620"/>
      <c r="C44" s="620"/>
      <c r="D44" s="601"/>
      <c r="E44" s="601"/>
      <c r="F44" s="603"/>
      <c r="G44" s="603"/>
      <c r="H44" s="637"/>
      <c r="I44" s="637"/>
      <c r="J44" s="603"/>
      <c r="K44" s="603"/>
      <c r="L44" s="651"/>
      <c r="M44" s="124"/>
      <c r="N44" s="88"/>
      <c r="O44" s="124"/>
      <c r="P44" s="88"/>
    </row>
    <row r="45" spans="1:16" s="142" customFormat="1" ht="15" customHeight="1">
      <c r="A45" s="568"/>
      <c r="B45" s="620"/>
      <c r="C45" s="620"/>
      <c r="D45" s="569" t="s">
        <v>100</v>
      </c>
      <c r="E45" s="569"/>
      <c r="F45" s="547">
        <v>15</v>
      </c>
      <c r="G45" s="547"/>
      <c r="H45" s="634">
        <f>+COUNTIF(NonGC,"HP Add-on")</f>
        <v>0</v>
      </c>
      <c r="I45" s="634"/>
      <c r="J45" s="586">
        <f>SUM(H45*F45)</f>
        <v>0</v>
      </c>
      <c r="K45" s="586"/>
      <c r="L45" s="587"/>
      <c r="M45" s="124"/>
      <c r="N45" s="88"/>
      <c r="O45" s="124"/>
      <c r="P45" s="88"/>
    </row>
    <row r="46" spans="1:16" s="142" customFormat="1" ht="21" customHeight="1">
      <c r="A46" s="568"/>
      <c r="B46" s="620"/>
      <c r="C46" s="620"/>
      <c r="D46" s="570"/>
      <c r="E46" s="570"/>
      <c r="F46" s="547"/>
      <c r="G46" s="547"/>
      <c r="H46" s="546"/>
      <c r="I46" s="546"/>
      <c r="J46" s="547"/>
      <c r="K46" s="547"/>
      <c r="L46" s="548"/>
      <c r="M46" s="124"/>
      <c r="N46" s="88" t="s">
        <v>118</v>
      </c>
      <c r="O46" s="124"/>
      <c r="P46" s="88"/>
    </row>
    <row r="47" spans="1:16" s="140" customFormat="1" ht="22.5" customHeight="1">
      <c r="A47" s="613" t="s">
        <v>99</v>
      </c>
      <c r="B47" s="614"/>
      <c r="C47" s="614"/>
      <c r="D47" s="290"/>
      <c r="E47" s="141"/>
      <c r="F47" s="202" t="s">
        <v>20</v>
      </c>
      <c r="G47" s="141"/>
      <c r="H47" s="300"/>
      <c r="I47" s="628">
        <f>SUM(J45+J43+J35+J40+J29+J27+J38+J31+J20+J14)</f>
        <v>0</v>
      </c>
      <c r="J47" s="628"/>
      <c r="K47" s="547"/>
      <c r="L47" s="548"/>
      <c r="M47" s="124"/>
      <c r="N47" s="203">
        <f>SUM(I58+I57+I59+I54+I60+I56+I55+I53+G58+G57+G59+G54+H29+H27+G60+G56+G55+G53+H45+H43+H40+H35+H38++H31+H20+H14)</f>
        <v>0</v>
      </c>
      <c r="O47" s="124"/>
      <c r="P47" s="88"/>
    </row>
    <row r="48" spans="1:16" s="140" customFormat="1" ht="17.25" customHeight="1" thickBot="1">
      <c r="A48" s="615"/>
      <c r="B48" s="616"/>
      <c r="C48" s="616"/>
      <c r="D48" s="147"/>
      <c r="E48" s="148"/>
      <c r="F48" s="148"/>
      <c r="G48" s="148"/>
      <c r="H48" s="166"/>
      <c r="I48" s="166"/>
      <c r="J48" s="166"/>
      <c r="K48" s="582"/>
      <c r="L48" s="583"/>
      <c r="M48" s="124"/>
      <c r="N48" s="88"/>
      <c r="O48" s="124"/>
      <c r="P48" s="88"/>
    </row>
    <row r="49" spans="1:16" s="140" customFormat="1" ht="18.75" customHeight="1">
      <c r="A49" s="100" t="s">
        <v>19</v>
      </c>
      <c r="B49" s="14"/>
      <c r="C49" s="14"/>
      <c r="D49" s="290"/>
      <c r="E49" s="290"/>
      <c r="F49" s="288"/>
      <c r="G49" s="288"/>
      <c r="H49" s="15"/>
      <c r="I49" s="15"/>
      <c r="J49" s="15"/>
      <c r="K49" s="145"/>
      <c r="L49" s="146"/>
      <c r="M49" s="124"/>
      <c r="N49" s="88"/>
      <c r="O49" s="124"/>
      <c r="P49" s="88"/>
    </row>
    <row r="50" spans="1:16" s="140" customFormat="1" ht="15" customHeight="1">
      <c r="A50" s="640" t="s">
        <v>97</v>
      </c>
      <c r="B50" s="641"/>
      <c r="C50" s="641"/>
      <c r="D50" s="160"/>
      <c r="E50" s="160"/>
      <c r="F50" s="160"/>
      <c r="G50" s="618" t="s">
        <v>115</v>
      </c>
      <c r="H50" s="160"/>
      <c r="I50" s="635" t="s">
        <v>116</v>
      </c>
      <c r="J50" s="160"/>
      <c r="K50" s="160"/>
      <c r="L50" s="161"/>
      <c r="M50" s="124"/>
      <c r="N50" s="88"/>
      <c r="O50" s="124"/>
      <c r="P50" s="88"/>
    </row>
    <row r="51" spans="1:16" s="140" customFormat="1" ht="28.5" customHeight="1">
      <c r="A51" s="642"/>
      <c r="B51" s="641"/>
      <c r="C51" s="641"/>
      <c r="D51" s="160"/>
      <c r="E51" s="160"/>
      <c r="F51" s="160"/>
      <c r="G51" s="618"/>
      <c r="H51" s="293"/>
      <c r="I51" s="635"/>
      <c r="J51" s="638"/>
      <c r="K51" s="638"/>
      <c r="L51" s="161"/>
      <c r="M51" s="124"/>
      <c r="N51" s="88"/>
      <c r="O51" s="124"/>
      <c r="P51" s="88"/>
    </row>
    <row r="52" spans="1:16" s="140" customFormat="1" ht="15" customHeight="1">
      <c r="A52" s="138"/>
      <c r="B52" s="139"/>
      <c r="C52" s="139"/>
      <c r="D52" s="300"/>
      <c r="E52" s="149"/>
      <c r="F52" s="300"/>
      <c r="G52" s="168"/>
      <c r="H52" s="287"/>
      <c r="I52" s="287"/>
      <c r="J52" s="287"/>
      <c r="K52" s="145"/>
      <c r="L52" s="146"/>
      <c r="M52" s="124"/>
      <c r="N52" s="182" t="s">
        <v>112</v>
      </c>
      <c r="O52" s="124"/>
      <c r="P52" s="182"/>
    </row>
    <row r="53" spans="1:16" s="140" customFormat="1" ht="15" customHeight="1">
      <c r="A53" s="138"/>
      <c r="B53" s="139"/>
      <c r="C53" s="173" t="s">
        <v>69</v>
      </c>
      <c r="D53" s="300"/>
      <c r="E53" s="173"/>
      <c r="F53" s="173"/>
      <c r="G53" s="168">
        <f>+COUNTIF(Genetic_Conditions,"AM Add-on")</f>
        <v>0</v>
      </c>
      <c r="H53" s="287"/>
      <c r="I53" s="185">
        <f>+COUNTIF(Genetic_Conditions,"AM")</f>
        <v>0</v>
      </c>
      <c r="J53" s="546"/>
      <c r="K53" s="546"/>
      <c r="L53" s="146"/>
      <c r="M53" s="124"/>
      <c r="N53" s="88" t="s">
        <v>71</v>
      </c>
      <c r="O53" s="124"/>
      <c r="P53" s="88"/>
    </row>
    <row r="54" spans="1:16" s="206" customFormat="1" ht="15" customHeight="1">
      <c r="A54" s="138"/>
      <c r="B54" s="139"/>
      <c r="C54" s="173" t="s">
        <v>16</v>
      </c>
      <c r="D54" s="300"/>
      <c r="E54" s="173"/>
      <c r="F54" s="173"/>
      <c r="G54" s="168">
        <f>+COUNTIF(Genetic_Conditions,"NH Add-on")</f>
        <v>0</v>
      </c>
      <c r="H54" s="287"/>
      <c r="I54" s="185">
        <f>+COUNTIF(Genetic_Conditions,"NH")</f>
        <v>0</v>
      </c>
      <c r="J54" s="287"/>
      <c r="K54" s="287"/>
      <c r="L54" s="146"/>
      <c r="M54" s="124"/>
      <c r="N54" s="88"/>
      <c r="O54" s="124"/>
      <c r="P54" s="88"/>
    </row>
    <row r="55" spans="1:16" s="140" customFormat="1" ht="15" customHeight="1">
      <c r="A55" s="138"/>
      <c r="B55" s="139"/>
      <c r="C55" s="120" t="s">
        <v>14</v>
      </c>
      <c r="D55" s="300"/>
      <c r="E55" s="174"/>
      <c r="F55" s="174"/>
      <c r="G55" s="168">
        <f>+COUNTIF(Genetic_Conditions,"CA Add-on")</f>
        <v>0</v>
      </c>
      <c r="H55" s="153"/>
      <c r="I55" s="185">
        <f>+COUNTIF(Genetic_Conditions,"CA")</f>
        <v>0</v>
      </c>
      <c r="J55" s="648"/>
      <c r="K55" s="649"/>
      <c r="L55" s="146"/>
      <c r="M55" s="124"/>
      <c r="N55" s="88" t="s">
        <v>72</v>
      </c>
      <c r="O55" s="124"/>
      <c r="P55" s="88"/>
    </row>
    <row r="56" spans="1:16" s="140" customFormat="1" ht="15" customHeight="1">
      <c r="A56" s="138"/>
      <c r="B56" s="139"/>
      <c r="C56" s="173" t="s">
        <v>92</v>
      </c>
      <c r="D56" s="300"/>
      <c r="E56" s="175"/>
      <c r="F56" s="175"/>
      <c r="G56" s="168">
        <f>+COUNTIF(Genetic_Conditions,"DD Add-on")</f>
        <v>0</v>
      </c>
      <c r="H56" s="153"/>
      <c r="I56" s="185">
        <f>+COUNTIF(Genetic_Conditions,"DD")</f>
        <v>0</v>
      </c>
      <c r="J56" s="596"/>
      <c r="K56" s="597"/>
      <c r="L56" s="146"/>
      <c r="M56" s="124"/>
      <c r="N56" s="88" t="s">
        <v>91</v>
      </c>
      <c r="O56" s="124"/>
      <c r="P56" s="88"/>
    </row>
    <row r="57" spans="1:16" s="206" customFormat="1" ht="15" customHeight="1">
      <c r="A57" s="138"/>
      <c r="B57" s="139"/>
      <c r="C57" s="145" t="s">
        <v>70</v>
      </c>
      <c r="D57" s="300"/>
      <c r="E57" s="175"/>
      <c r="F57" s="175"/>
      <c r="G57" s="168">
        <f>+COUNTIF(Genetic_Conditions,"PHA Add-on")</f>
        <v>0</v>
      </c>
      <c r="H57" s="153"/>
      <c r="I57" s="185">
        <f>+COUNTIF(Genetic_Conditions,"PHA")</f>
        <v>0</v>
      </c>
      <c r="J57" s="298"/>
      <c r="K57" s="299"/>
      <c r="L57" s="146"/>
      <c r="M57" s="124"/>
      <c r="N57" s="88"/>
      <c r="O57" s="124"/>
      <c r="P57" s="88"/>
    </row>
    <row r="58" spans="1:16" s="140" customFormat="1" ht="15" customHeight="1">
      <c r="A58" s="100"/>
      <c r="B58" s="14"/>
      <c r="C58" s="177" t="s">
        <v>17</v>
      </c>
      <c r="D58" s="300"/>
      <c r="E58" s="174"/>
      <c r="F58" s="174"/>
      <c r="G58" s="168">
        <f>+COUNTIF(Genetic_Conditions,"TH Add-on")</f>
        <v>0</v>
      </c>
      <c r="H58" s="153"/>
      <c r="I58" s="185">
        <f>+COUNTIF(Genetic_Conditions,"TH")</f>
        <v>0</v>
      </c>
      <c r="J58" s="598"/>
      <c r="K58" s="599"/>
      <c r="L58" s="146"/>
      <c r="M58" s="124"/>
      <c r="N58" s="88" t="s">
        <v>73</v>
      </c>
      <c r="O58" s="124"/>
      <c r="P58" s="88"/>
    </row>
    <row r="59" spans="1:16" s="140" customFormat="1" ht="15" customHeight="1">
      <c r="A59" s="100"/>
      <c r="B59" s="14"/>
      <c r="C59" s="173" t="s">
        <v>103</v>
      </c>
      <c r="D59" s="300"/>
      <c r="E59" s="173"/>
      <c r="F59" s="173"/>
      <c r="G59" s="168">
        <f>+COUNTIF(Genetic_Conditions,"OS Add-on")</f>
        <v>0</v>
      </c>
      <c r="H59" s="153"/>
      <c r="I59" s="185">
        <f>+COUNTIF(Genetic_Conditions,"OS")</f>
        <v>0</v>
      </c>
      <c r="J59" s="596"/>
      <c r="K59" s="597"/>
      <c r="L59" s="146"/>
      <c r="M59" s="124"/>
      <c r="N59" s="88" t="s">
        <v>109</v>
      </c>
      <c r="O59" s="124"/>
      <c r="P59" s="88"/>
    </row>
    <row r="60" spans="1:16" s="34" customFormat="1" ht="15" customHeight="1">
      <c r="A60" s="232"/>
      <c r="B60" s="233"/>
      <c r="C60" s="120" t="s">
        <v>15</v>
      </c>
      <c r="D60" s="300"/>
      <c r="E60" s="176"/>
      <c r="F60" s="176"/>
      <c r="G60" s="168">
        <f>+COUNTIF(Genetic_Conditions,"IE Add-on")</f>
        <v>0</v>
      </c>
      <c r="H60" s="153"/>
      <c r="I60" s="185">
        <f>+COUNTIF(Genetic_Conditions,"IE")</f>
        <v>0</v>
      </c>
      <c r="J60" s="596"/>
      <c r="K60" s="597"/>
      <c r="L60" s="146"/>
      <c r="M60" s="124"/>
      <c r="N60" s="88" t="s">
        <v>110</v>
      </c>
      <c r="O60" s="124"/>
      <c r="P60" s="88"/>
    </row>
    <row r="61" spans="1:16" s="140" customFormat="1" ht="15.75" customHeight="1">
      <c r="A61" s="234"/>
      <c r="B61" s="301"/>
      <c r="C61" s="300"/>
      <c r="D61" s="300"/>
      <c r="E61" s="178"/>
      <c r="F61" s="178"/>
      <c r="G61" s="300"/>
      <c r="H61" s="300"/>
      <c r="I61" s="300"/>
      <c r="J61" s="596"/>
      <c r="K61" s="597"/>
      <c r="L61" s="82"/>
      <c r="M61" s="124"/>
      <c r="N61" s="88" t="s">
        <v>111</v>
      </c>
      <c r="O61" s="124"/>
      <c r="P61" s="88"/>
    </row>
    <row r="62" spans="1:14" ht="10.5" customHeight="1">
      <c r="A62" s="138"/>
      <c r="B62" s="139"/>
      <c r="C62" s="300"/>
      <c r="D62" s="627"/>
      <c r="E62" s="627"/>
      <c r="F62" s="627"/>
      <c r="G62" s="645"/>
      <c r="H62" s="645"/>
      <c r="I62" s="645"/>
      <c r="J62" s="645"/>
      <c r="K62" s="144"/>
      <c r="L62" s="82"/>
      <c r="M62" s="129"/>
      <c r="N62" s="88" t="s">
        <v>95</v>
      </c>
    </row>
    <row r="63" spans="1:16" s="34" customFormat="1" ht="43.5" customHeight="1">
      <c r="A63" s="580" t="s">
        <v>104</v>
      </c>
      <c r="B63" s="581"/>
      <c r="C63" s="581"/>
      <c r="D63" s="581"/>
      <c r="E63" s="581"/>
      <c r="F63" s="644" t="s">
        <v>21</v>
      </c>
      <c r="G63" s="644"/>
      <c r="H63" s="164"/>
      <c r="I63" s="639">
        <f>SUM('Test &amp; Sample Information'!BB22)</f>
        <v>0</v>
      </c>
      <c r="J63" s="639"/>
      <c r="K63" s="194"/>
      <c r="L63" s="195"/>
      <c r="M63" s="124"/>
      <c r="N63" s="88"/>
      <c r="O63" s="124"/>
      <c r="P63" s="88"/>
    </row>
    <row r="64" spans="1:16" s="34" customFormat="1" ht="15" customHeight="1">
      <c r="A64" s="646"/>
      <c r="B64" s="647"/>
      <c r="C64" s="647"/>
      <c r="D64" s="647"/>
      <c r="E64" s="647"/>
      <c r="F64" s="644"/>
      <c r="G64" s="644"/>
      <c r="H64" s="165"/>
      <c r="I64" s="165"/>
      <c r="J64" s="165"/>
      <c r="K64" s="196"/>
      <c r="L64" s="197"/>
      <c r="M64" s="124"/>
      <c r="N64" s="88"/>
      <c r="O64" s="124"/>
      <c r="P64" s="88"/>
    </row>
    <row r="65" spans="1:12" ht="15">
      <c r="A65" s="102"/>
      <c r="B65" s="103"/>
      <c r="C65" s="103"/>
      <c r="D65" s="103"/>
      <c r="E65" s="103"/>
      <c r="F65" s="104"/>
      <c r="G65" s="107"/>
      <c r="H65" s="624"/>
      <c r="I65" s="625"/>
      <c r="J65" s="626"/>
      <c r="K65" s="624" t="s">
        <v>13</v>
      </c>
      <c r="L65" s="631"/>
    </row>
    <row r="66" spans="1:12" ht="20.25" customHeight="1">
      <c r="A66" s="59"/>
      <c r="B66" s="60"/>
      <c r="C66" s="60"/>
      <c r="D66" s="60"/>
      <c r="E66" s="60"/>
      <c r="F66" s="591"/>
      <c r="G66" s="592"/>
      <c r="H66" s="588" t="str">
        <f>F47</f>
        <v>Total Section A:</v>
      </c>
      <c r="I66" s="589"/>
      <c r="J66" s="590"/>
      <c r="K66" s="576">
        <f>SUM(I47)</f>
        <v>0</v>
      </c>
      <c r="L66" s="577"/>
    </row>
    <row r="67" spans="1:12" ht="15">
      <c r="A67" s="59"/>
      <c r="B67" s="60"/>
      <c r="C67" s="60"/>
      <c r="D67" s="60"/>
      <c r="E67" s="60"/>
      <c r="F67" s="629"/>
      <c r="G67" s="630"/>
      <c r="H67" s="593" t="s">
        <v>21</v>
      </c>
      <c r="I67" s="594"/>
      <c r="J67" s="595"/>
      <c r="K67" s="632">
        <f>SUM(I63)</f>
        <v>0</v>
      </c>
      <c r="L67" s="633"/>
    </row>
    <row r="68" spans="1:12" ht="15.75" thickBot="1">
      <c r="A68" s="105"/>
      <c r="B68" s="106"/>
      <c r="C68" s="106"/>
      <c r="D68" s="106"/>
      <c r="E68" s="106"/>
      <c r="F68" s="578"/>
      <c r="G68" s="579"/>
      <c r="H68" s="623" t="s">
        <v>22</v>
      </c>
      <c r="I68" s="623"/>
      <c r="J68" s="623"/>
      <c r="K68" s="574">
        <f>SUM(K66:L67)</f>
        <v>0</v>
      </c>
      <c r="L68" s="575"/>
    </row>
  </sheetData>
  <sheetProtection selectLockedCells="1"/>
  <mergeCells count="89">
    <mergeCell ref="H38:I39"/>
    <mergeCell ref="J29:L30"/>
    <mergeCell ref="D35:E36"/>
    <mergeCell ref="F35:G36"/>
    <mergeCell ref="J56:K56"/>
    <mergeCell ref="A50:C51"/>
    <mergeCell ref="H35:I36"/>
    <mergeCell ref="A39:A40"/>
    <mergeCell ref="F63:G64"/>
    <mergeCell ref="G62:J62"/>
    <mergeCell ref="A64:E64"/>
    <mergeCell ref="F38:G39"/>
    <mergeCell ref="J55:K55"/>
    <mergeCell ref="H45:I46"/>
    <mergeCell ref="J35:L36"/>
    <mergeCell ref="H40:I41"/>
    <mergeCell ref="J40:L41"/>
    <mergeCell ref="I50:I51"/>
    <mergeCell ref="H43:I44"/>
    <mergeCell ref="J31:L32"/>
    <mergeCell ref="J51:K51"/>
    <mergeCell ref="H31:I32"/>
    <mergeCell ref="J43:L44"/>
    <mergeCell ref="J38:L39"/>
    <mergeCell ref="H68:J68"/>
    <mergeCell ref="H65:J65"/>
    <mergeCell ref="D62:F62"/>
    <mergeCell ref="J53:K53"/>
    <mergeCell ref="I47:J47"/>
    <mergeCell ref="J60:K60"/>
    <mergeCell ref="F67:G67"/>
    <mergeCell ref="K65:L65"/>
    <mergeCell ref="K67:L67"/>
    <mergeCell ref="I63:J63"/>
    <mergeCell ref="A8:L9"/>
    <mergeCell ref="J59:K59"/>
    <mergeCell ref="A47:C48"/>
    <mergeCell ref="F20:G23"/>
    <mergeCell ref="D14:E17"/>
    <mergeCell ref="B19:C23"/>
    <mergeCell ref="F14:G17"/>
    <mergeCell ref="G50:G51"/>
    <mergeCell ref="F31:G32"/>
    <mergeCell ref="B43:C46"/>
    <mergeCell ref="J61:K61"/>
    <mergeCell ref="J58:K58"/>
    <mergeCell ref="D43:E44"/>
    <mergeCell ref="F43:G44"/>
    <mergeCell ref="B31:C32"/>
    <mergeCell ref="E31:E32"/>
    <mergeCell ref="A33:C33"/>
    <mergeCell ref="D38:E39"/>
    <mergeCell ref="B34:C37"/>
    <mergeCell ref="B38:C42"/>
    <mergeCell ref="K68:L68"/>
    <mergeCell ref="K66:L66"/>
    <mergeCell ref="F68:G68"/>
    <mergeCell ref="A63:E63"/>
    <mergeCell ref="K47:L48"/>
    <mergeCell ref="A35:A36"/>
    <mergeCell ref="J45:L46"/>
    <mergeCell ref="H66:J66"/>
    <mergeCell ref="F66:G66"/>
    <mergeCell ref="H67:J67"/>
    <mergeCell ref="A43:A46"/>
    <mergeCell ref="F45:G46"/>
    <mergeCell ref="F40:G41"/>
    <mergeCell ref="D40:E41"/>
    <mergeCell ref="B13:C17"/>
    <mergeCell ref="A24:D25"/>
    <mergeCell ref="E29:E30"/>
    <mergeCell ref="F29:G30"/>
    <mergeCell ref="D45:E46"/>
    <mergeCell ref="E27:E28"/>
    <mergeCell ref="F27:G28"/>
    <mergeCell ref="H27:I28"/>
    <mergeCell ref="J27:L28"/>
    <mergeCell ref="A18:D18"/>
    <mergeCell ref="B27:C30"/>
    <mergeCell ref="D20:E23"/>
    <mergeCell ref="H29:I30"/>
    <mergeCell ref="H10:I12"/>
    <mergeCell ref="J10:L12"/>
    <mergeCell ref="H14:I17"/>
    <mergeCell ref="J14:L17"/>
    <mergeCell ref="H20:I23"/>
    <mergeCell ref="D10:E12"/>
    <mergeCell ref="F10:G12"/>
    <mergeCell ref="J20:L23"/>
  </mergeCells>
  <printOptions horizontalCentered="1"/>
  <pageMargins left="0" right="0" top="0.2" bottom="0.25" header="0" footer="0"/>
  <pageSetup fitToHeight="1" fitToWidth="1" horizontalDpi="600" verticalDpi="600" orientation="portrait" scale="61"/>
  <rowBreaks count="1" manualBreakCount="1">
    <brk id="48" max="255" man="1"/>
  </rowBreaks>
  <ignoredErrors>
    <ignoredError sqref="G55" 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W19"/>
  <sheetViews>
    <sheetView zoomScalePageLayoutView="0" workbookViewId="0" topLeftCell="A1">
      <selection activeCell="A6" sqref="A6"/>
    </sheetView>
  </sheetViews>
  <sheetFormatPr defaultColWidth="8.8515625" defaultRowHeight="31.5" customHeight="1"/>
  <cols>
    <col min="1" max="1" width="16.421875" style="0" customWidth="1"/>
    <col min="2" max="2" width="7.421875" style="0" customWidth="1"/>
    <col min="3" max="3" width="2.7109375" style="0" customWidth="1"/>
    <col min="4" max="4" width="3.421875" style="0" customWidth="1"/>
    <col min="5" max="5" width="9.28125" style="0" customWidth="1"/>
    <col min="6" max="6" width="15.00390625" style="0" customWidth="1"/>
    <col min="7" max="7" width="9.00390625" style="0" customWidth="1"/>
    <col min="8" max="8" width="5.8515625" style="0" customWidth="1"/>
    <col min="9" max="9" width="8.421875" style="0" customWidth="1"/>
    <col min="10" max="10" width="6.00390625" style="0" customWidth="1"/>
    <col min="11" max="11" width="8.00390625" style="0" customWidth="1"/>
    <col min="12" max="23" width="2.8515625" style="0" customWidth="1"/>
  </cols>
  <sheetData>
    <row r="1" spans="1:23" ht="15">
      <c r="A1" s="652" t="s">
        <v>40</v>
      </c>
      <c r="B1" s="653"/>
      <c r="C1" s="653"/>
      <c r="D1" s="653"/>
      <c r="E1" s="653"/>
      <c r="F1" s="656" t="s">
        <v>53</v>
      </c>
      <c r="G1" s="657"/>
      <c r="H1" s="657"/>
      <c r="I1" s="657"/>
      <c r="J1" s="657"/>
      <c r="K1" s="658"/>
      <c r="L1" s="656" t="s">
        <v>52</v>
      </c>
      <c r="M1" s="657"/>
      <c r="N1" s="657"/>
      <c r="O1" s="657"/>
      <c r="P1" s="657"/>
      <c r="Q1" s="657"/>
      <c r="R1" s="657"/>
      <c r="S1" s="657"/>
      <c r="T1" s="657"/>
      <c r="U1" s="657"/>
      <c r="V1" s="657"/>
      <c r="W1" s="662"/>
    </row>
    <row r="2" spans="1:23" ht="15">
      <c r="A2" s="654"/>
      <c r="B2" s="655"/>
      <c r="C2" s="655"/>
      <c r="D2" s="655"/>
      <c r="E2" s="655"/>
      <c r="F2" s="659"/>
      <c r="G2" s="660"/>
      <c r="H2" s="660"/>
      <c r="I2" s="660"/>
      <c r="J2" s="660"/>
      <c r="K2" s="661"/>
      <c r="L2" s="659"/>
      <c r="M2" s="660"/>
      <c r="N2" s="660"/>
      <c r="O2" s="660"/>
      <c r="P2" s="660"/>
      <c r="Q2" s="660"/>
      <c r="R2" s="660"/>
      <c r="S2" s="660"/>
      <c r="T2" s="660"/>
      <c r="U2" s="660"/>
      <c r="V2" s="660"/>
      <c r="W2" s="663"/>
    </row>
    <row r="3" spans="1:23" ht="27" customHeight="1">
      <c r="A3" s="664" t="s">
        <v>25</v>
      </c>
      <c r="B3" s="457" t="s">
        <v>63</v>
      </c>
      <c r="C3" s="477" t="s">
        <v>26</v>
      </c>
      <c r="D3" s="478" t="s">
        <v>54</v>
      </c>
      <c r="E3" s="475" t="s">
        <v>27</v>
      </c>
      <c r="F3" s="474" t="s">
        <v>55</v>
      </c>
      <c r="G3" s="475" t="s">
        <v>28</v>
      </c>
      <c r="H3" s="474" t="s">
        <v>29</v>
      </c>
      <c r="I3" s="474" t="s">
        <v>60</v>
      </c>
      <c r="J3" s="474" t="s">
        <v>30</v>
      </c>
      <c r="K3" s="457" t="s">
        <v>61</v>
      </c>
      <c r="L3" s="447" t="s">
        <v>62</v>
      </c>
      <c r="M3" s="667" t="s">
        <v>56</v>
      </c>
      <c r="N3" s="447" t="s">
        <v>42</v>
      </c>
      <c r="O3" s="665" t="s">
        <v>41</v>
      </c>
      <c r="P3" s="665"/>
      <c r="Q3" s="665"/>
      <c r="R3" s="665"/>
      <c r="S3" s="665"/>
      <c r="T3" s="665"/>
      <c r="U3" s="665"/>
      <c r="V3" s="665"/>
      <c r="W3" s="666"/>
    </row>
    <row r="4" spans="1:23" ht="57.75" customHeight="1">
      <c r="A4" s="664"/>
      <c r="B4" s="457"/>
      <c r="C4" s="477"/>
      <c r="D4" s="479"/>
      <c r="E4" s="476"/>
      <c r="F4" s="474"/>
      <c r="G4" s="476"/>
      <c r="H4" s="474"/>
      <c r="I4" s="474"/>
      <c r="J4" s="474"/>
      <c r="K4" s="457"/>
      <c r="L4" s="458"/>
      <c r="M4" s="667"/>
      <c r="N4" s="458"/>
      <c r="O4" s="28" t="s">
        <v>31</v>
      </c>
      <c r="P4" s="29" t="s">
        <v>33</v>
      </c>
      <c r="Q4" s="29" t="s">
        <v>34</v>
      </c>
      <c r="R4" s="29" t="s">
        <v>35</v>
      </c>
      <c r="S4" s="29" t="s">
        <v>32</v>
      </c>
      <c r="T4" s="29" t="s">
        <v>36</v>
      </c>
      <c r="U4" s="29" t="s">
        <v>37</v>
      </c>
      <c r="V4" s="29" t="s">
        <v>38</v>
      </c>
      <c r="W4" s="47" t="s">
        <v>39</v>
      </c>
    </row>
    <row r="5" spans="1:23" ht="23.25" thickBot="1">
      <c r="A5" s="66">
        <v>9000123456</v>
      </c>
      <c r="B5" s="67" t="s">
        <v>44</v>
      </c>
      <c r="C5" s="68" t="s">
        <v>43</v>
      </c>
      <c r="D5" s="68" t="s">
        <v>65</v>
      </c>
      <c r="E5" s="69" t="s">
        <v>58</v>
      </c>
      <c r="F5" s="68" t="s">
        <v>57</v>
      </c>
      <c r="G5" s="68" t="s">
        <v>59</v>
      </c>
      <c r="H5" s="68" t="s">
        <v>47</v>
      </c>
      <c r="I5" s="68">
        <v>1538600</v>
      </c>
      <c r="J5" s="68" t="s">
        <v>47</v>
      </c>
      <c r="K5" s="67">
        <v>1538211</v>
      </c>
      <c r="L5" s="70" t="s">
        <v>45</v>
      </c>
      <c r="M5" s="70" t="s">
        <v>45</v>
      </c>
      <c r="N5" s="70"/>
      <c r="O5" s="69"/>
      <c r="P5" s="69" t="s">
        <v>45</v>
      </c>
      <c r="Q5" s="69"/>
      <c r="R5" s="69"/>
      <c r="S5" s="69"/>
      <c r="T5" s="71" t="s">
        <v>45</v>
      </c>
      <c r="U5" s="72"/>
      <c r="V5" s="73"/>
      <c r="W5" s="74"/>
    </row>
    <row r="6" spans="1:23" ht="31.5" customHeight="1">
      <c r="A6" s="27"/>
      <c r="B6" s="27"/>
      <c r="C6" s="27"/>
      <c r="D6" s="27"/>
      <c r="E6" s="27"/>
      <c r="F6" s="27"/>
      <c r="G6" s="27"/>
      <c r="H6" s="27"/>
      <c r="I6" s="27"/>
      <c r="J6" s="27"/>
      <c r="K6" s="27"/>
      <c r="L6" s="27"/>
      <c r="M6" s="27"/>
      <c r="N6" s="27"/>
      <c r="O6" s="27"/>
      <c r="P6" s="27"/>
      <c r="Q6" s="27"/>
      <c r="R6" s="27"/>
      <c r="S6" s="27"/>
      <c r="T6" s="27"/>
      <c r="U6" s="27"/>
      <c r="V6" s="27"/>
      <c r="W6" s="27"/>
    </row>
    <row r="7" spans="1:23" ht="31.5" customHeight="1">
      <c r="A7" s="26"/>
      <c r="B7" s="26"/>
      <c r="C7" s="26"/>
      <c r="D7" s="26"/>
      <c r="E7" s="26"/>
      <c r="F7" s="26"/>
      <c r="G7" s="26"/>
      <c r="H7" s="26"/>
      <c r="I7" s="26"/>
      <c r="J7" s="26"/>
      <c r="K7" s="26"/>
      <c r="L7" s="26"/>
      <c r="M7" s="26"/>
      <c r="N7" s="26"/>
      <c r="O7" s="26"/>
      <c r="P7" s="26"/>
      <c r="Q7" s="26"/>
      <c r="R7" s="26"/>
      <c r="S7" s="26"/>
      <c r="T7" s="26"/>
      <c r="U7" s="62"/>
      <c r="V7" s="63"/>
      <c r="W7" s="63"/>
    </row>
    <row r="8" spans="1:23" ht="31.5" customHeight="1">
      <c r="A8" s="26"/>
      <c r="B8" s="26"/>
      <c r="C8" s="26"/>
      <c r="D8" s="26"/>
      <c r="E8" s="26"/>
      <c r="F8" s="26"/>
      <c r="G8" s="26"/>
      <c r="H8" s="26"/>
      <c r="I8" s="26"/>
      <c r="J8" s="26"/>
      <c r="K8" s="26"/>
      <c r="L8" s="26"/>
      <c r="M8" s="26"/>
      <c r="N8" s="26"/>
      <c r="O8" s="26"/>
      <c r="P8" s="26"/>
      <c r="Q8" s="26"/>
      <c r="R8" s="26"/>
      <c r="S8" s="26"/>
      <c r="T8" s="26"/>
      <c r="U8" s="26"/>
      <c r="V8" s="26"/>
      <c r="W8" s="26"/>
    </row>
    <row r="9" spans="1:23" ht="31.5" customHeight="1">
      <c r="A9" s="26"/>
      <c r="B9" s="26"/>
      <c r="C9" s="26"/>
      <c r="D9" s="26"/>
      <c r="E9" s="26"/>
      <c r="F9" s="26"/>
      <c r="G9" s="26"/>
      <c r="H9" s="26"/>
      <c r="I9" s="26"/>
      <c r="J9" s="26"/>
      <c r="K9" s="26"/>
      <c r="L9" s="26"/>
      <c r="M9" s="26"/>
      <c r="N9" s="26"/>
      <c r="O9" s="26"/>
      <c r="P9" s="26"/>
      <c r="Q9" s="26"/>
      <c r="R9" s="26"/>
      <c r="S9" s="26"/>
      <c r="T9" s="26"/>
      <c r="U9" s="62"/>
      <c r="V9" s="63"/>
      <c r="W9" s="63"/>
    </row>
    <row r="10" spans="1:23" ht="31.5" customHeight="1">
      <c r="A10" s="26"/>
      <c r="B10" s="26"/>
      <c r="C10" s="26"/>
      <c r="D10" s="26"/>
      <c r="E10" s="26"/>
      <c r="F10" s="26"/>
      <c r="G10" s="26"/>
      <c r="H10" s="26"/>
      <c r="I10" s="26"/>
      <c r="J10" s="26"/>
      <c r="K10" s="26"/>
      <c r="L10" s="26"/>
      <c r="M10" s="26"/>
      <c r="N10" s="26"/>
      <c r="O10" s="26"/>
      <c r="P10" s="26"/>
      <c r="Q10" s="26"/>
      <c r="R10" s="26"/>
      <c r="S10" s="26"/>
      <c r="T10" s="26"/>
      <c r="U10" s="26"/>
      <c r="V10" s="26"/>
      <c r="W10" s="26"/>
    </row>
    <row r="11" spans="1:23" ht="31.5" customHeight="1">
      <c r="A11" s="39"/>
      <c r="B11" s="39"/>
      <c r="C11" s="39"/>
      <c r="D11" s="39"/>
      <c r="E11" s="39"/>
      <c r="F11" s="39"/>
      <c r="G11" s="39"/>
      <c r="H11" s="39"/>
      <c r="I11" s="39"/>
      <c r="J11" s="39"/>
      <c r="K11" s="39"/>
      <c r="L11" s="39"/>
      <c r="M11" s="39"/>
      <c r="N11" s="39"/>
      <c r="O11" s="39"/>
      <c r="P11" s="39"/>
      <c r="Q11" s="39"/>
      <c r="R11" s="39"/>
      <c r="S11" s="39"/>
      <c r="T11" s="39"/>
      <c r="U11" s="51"/>
      <c r="V11" s="52"/>
      <c r="W11" s="52"/>
    </row>
    <row r="12" spans="1:23" ht="31.5" customHeight="1">
      <c r="A12" s="65"/>
      <c r="B12" s="65"/>
      <c r="C12" s="65"/>
      <c r="D12" s="65"/>
      <c r="E12" s="65"/>
      <c r="F12" s="65"/>
      <c r="G12" s="65"/>
      <c r="H12" s="65"/>
      <c r="I12" s="65"/>
      <c r="J12" s="65"/>
      <c r="K12" s="65"/>
      <c r="L12" s="65"/>
      <c r="M12" s="65"/>
      <c r="N12" s="65"/>
      <c r="O12" s="65"/>
      <c r="P12" s="65"/>
      <c r="Q12" s="65"/>
      <c r="R12" s="65"/>
      <c r="S12" s="65"/>
      <c r="T12" s="65"/>
      <c r="U12" s="65"/>
      <c r="V12" s="65"/>
      <c r="W12" s="65"/>
    </row>
    <row r="13" spans="1:23" ht="31.5" customHeight="1">
      <c r="A13" s="65"/>
      <c r="B13" s="65"/>
      <c r="C13" s="65"/>
      <c r="D13" s="65"/>
      <c r="E13" s="65"/>
      <c r="F13" s="65"/>
      <c r="G13" s="65"/>
      <c r="H13" s="65"/>
      <c r="I13" s="65"/>
      <c r="J13" s="65"/>
      <c r="K13" s="65"/>
      <c r="L13" s="65"/>
      <c r="M13" s="65"/>
      <c r="N13" s="65"/>
      <c r="O13" s="65"/>
      <c r="P13" s="65"/>
      <c r="Q13" s="65"/>
      <c r="R13" s="65"/>
      <c r="S13" s="65"/>
      <c r="T13" s="65"/>
      <c r="U13" s="65"/>
      <c r="V13" s="65"/>
      <c r="W13" s="65"/>
    </row>
    <row r="14" spans="1:23" ht="31.5" customHeight="1">
      <c r="A14" s="65"/>
      <c r="B14" s="65"/>
      <c r="C14" s="65"/>
      <c r="D14" s="65"/>
      <c r="E14" s="65"/>
      <c r="F14" s="65"/>
      <c r="G14" s="65"/>
      <c r="H14" s="65"/>
      <c r="I14" s="65"/>
      <c r="J14" s="65"/>
      <c r="K14" s="65"/>
      <c r="L14" s="65"/>
      <c r="M14" s="65"/>
      <c r="N14" s="65"/>
      <c r="O14" s="65"/>
      <c r="P14" s="65"/>
      <c r="Q14" s="65"/>
      <c r="R14" s="65"/>
      <c r="S14" s="65"/>
      <c r="T14" s="65"/>
      <c r="U14" s="65"/>
      <c r="V14" s="65"/>
      <c r="W14" s="65"/>
    </row>
    <row r="15" spans="1:23" ht="31.5" customHeight="1">
      <c r="A15" s="65"/>
      <c r="B15" s="65"/>
      <c r="C15" s="65"/>
      <c r="D15" s="65"/>
      <c r="E15" s="65"/>
      <c r="F15" s="65"/>
      <c r="G15" s="65"/>
      <c r="H15" s="65"/>
      <c r="I15" s="65"/>
      <c r="J15" s="65"/>
      <c r="K15" s="65"/>
      <c r="L15" s="65"/>
      <c r="M15" s="65"/>
      <c r="N15" s="65"/>
      <c r="O15" s="65"/>
      <c r="P15" s="65"/>
      <c r="Q15" s="65"/>
      <c r="R15" s="65"/>
      <c r="S15" s="65"/>
      <c r="T15" s="65"/>
      <c r="U15" s="65"/>
      <c r="V15" s="65"/>
      <c r="W15" s="65"/>
    </row>
    <row r="16" spans="1:23" ht="31.5" customHeight="1">
      <c r="A16" s="65"/>
      <c r="B16" s="65"/>
      <c r="C16" s="65"/>
      <c r="D16" s="65"/>
      <c r="E16" s="65"/>
      <c r="F16" s="65"/>
      <c r="G16" s="65"/>
      <c r="H16" s="65"/>
      <c r="I16" s="65"/>
      <c r="J16" s="65"/>
      <c r="K16" s="65"/>
      <c r="L16" s="65"/>
      <c r="M16" s="65"/>
      <c r="N16" s="65"/>
      <c r="O16" s="65"/>
      <c r="P16" s="65"/>
      <c r="Q16" s="65"/>
      <c r="R16" s="65"/>
      <c r="S16" s="65"/>
      <c r="T16" s="65"/>
      <c r="U16" s="65"/>
      <c r="V16" s="65"/>
      <c r="W16" s="65"/>
    </row>
    <row r="17" spans="1:23" ht="31.5" customHeight="1">
      <c r="A17" s="65"/>
      <c r="B17" s="65"/>
      <c r="C17" s="65"/>
      <c r="D17" s="65"/>
      <c r="E17" s="65"/>
      <c r="F17" s="65"/>
      <c r="G17" s="65"/>
      <c r="H17" s="65"/>
      <c r="I17" s="65"/>
      <c r="J17" s="65"/>
      <c r="K17" s="65"/>
      <c r="L17" s="65"/>
      <c r="M17" s="65"/>
      <c r="N17" s="65"/>
      <c r="O17" s="65"/>
      <c r="P17" s="65"/>
      <c r="Q17" s="65"/>
      <c r="R17" s="65"/>
      <c r="S17" s="65"/>
      <c r="T17" s="65"/>
      <c r="U17" s="65"/>
      <c r="V17" s="65"/>
      <c r="W17" s="65"/>
    </row>
    <row r="18" spans="1:23" ht="31.5" customHeight="1">
      <c r="A18" s="65"/>
      <c r="B18" s="65"/>
      <c r="C18" s="65"/>
      <c r="D18" s="65"/>
      <c r="E18" s="65"/>
      <c r="F18" s="65"/>
      <c r="G18" s="65"/>
      <c r="H18" s="65"/>
      <c r="I18" s="65"/>
      <c r="J18" s="65"/>
      <c r="K18" s="65"/>
      <c r="L18" s="65"/>
      <c r="M18" s="65"/>
      <c r="N18" s="65"/>
      <c r="O18" s="65"/>
      <c r="P18" s="65"/>
      <c r="Q18" s="65"/>
      <c r="R18" s="65"/>
      <c r="S18" s="65"/>
      <c r="T18" s="65"/>
      <c r="U18" s="65"/>
      <c r="V18" s="65"/>
      <c r="W18" s="65"/>
    </row>
    <row r="19" spans="1:23" ht="31.5" customHeight="1">
      <c r="A19" s="65"/>
      <c r="B19" s="65"/>
      <c r="C19" s="65"/>
      <c r="D19" s="65"/>
      <c r="E19" s="65"/>
      <c r="F19" s="65"/>
      <c r="G19" s="65"/>
      <c r="H19" s="65"/>
      <c r="I19" s="65"/>
      <c r="J19" s="65"/>
      <c r="K19" s="65"/>
      <c r="L19" s="65"/>
      <c r="M19" s="65"/>
      <c r="N19" s="65"/>
      <c r="O19" s="65"/>
      <c r="P19" s="65"/>
      <c r="Q19" s="65"/>
      <c r="R19" s="65"/>
      <c r="S19" s="65"/>
      <c r="T19" s="65"/>
      <c r="U19" s="65"/>
      <c r="V19" s="65"/>
      <c r="W19" s="65"/>
    </row>
  </sheetData>
  <sheetProtection sheet="1" objects="1" scenarios="1" selectLockedCells="1"/>
  <mergeCells count="18">
    <mergeCell ref="N3:N4"/>
    <mergeCell ref="O3:W3"/>
    <mergeCell ref="H3:H4"/>
    <mergeCell ref="I3:I4"/>
    <mergeCell ref="J3:J4"/>
    <mergeCell ref="K3:K4"/>
    <mergeCell ref="L3:L4"/>
    <mergeCell ref="M3:M4"/>
    <mergeCell ref="A1:E2"/>
    <mergeCell ref="F1:K2"/>
    <mergeCell ref="L1:W2"/>
    <mergeCell ref="A3:A4"/>
    <mergeCell ref="B3:B4"/>
    <mergeCell ref="C3:C4"/>
    <mergeCell ref="D3:D4"/>
    <mergeCell ref="E3:E4"/>
    <mergeCell ref="F3:F4"/>
    <mergeCell ref="G3:G4"/>
  </mergeCells>
  <dataValidations count="1">
    <dataValidation allowBlank="1" showInputMessage="1" showErrorMessage="1" promptTitle="SireTRACE®" prompt="If testing for SireTRACE®, please also fill out Tab 3." sqref="N7 N9"/>
  </dataValidations>
  <printOptions/>
  <pageMargins left="0.25" right="0.25" top="0.25" bottom="0.25" header="0.5" footer="0.5"/>
  <pageSetup horizontalDpi="600" verticalDpi="600" orientation="landscape"/>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Macee Prause</cp:lastModifiedBy>
  <cp:lastPrinted>2016-03-10T16:32:19Z</cp:lastPrinted>
  <dcterms:created xsi:type="dcterms:W3CDTF">2011-07-13T13:20:11Z</dcterms:created>
  <dcterms:modified xsi:type="dcterms:W3CDTF">2018-10-15T19:31:38Z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